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RL\UD\Westrock\"/>
    </mc:Choice>
  </mc:AlternateContent>
  <xr:revisionPtr revIDLastSave="0" documentId="13_ncr:1_{22B8469D-A63C-4AE4-B9BB-CD4514F2D76F}" xr6:coauthVersionLast="47" xr6:coauthVersionMax="47" xr10:uidLastSave="{00000000-0000-0000-0000-000000000000}"/>
  <bookViews>
    <workbookView xWindow="-120" yWindow="-120" windowWidth="29040" windowHeight="15840" xr2:uid="{0C6E2C02-B95F-43F5-8AF4-8D33D9FF708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8" i="1" l="1"/>
  <c r="B554" i="1"/>
  <c r="A554" i="1"/>
  <c r="B423" i="1"/>
  <c r="A423" i="1"/>
  <c r="B374" i="1"/>
  <c r="A374" i="1"/>
  <c r="B269" i="1"/>
  <c r="A269" i="1"/>
  <c r="B1031" i="1"/>
  <c r="A1031" i="1"/>
  <c r="B1029" i="1"/>
  <c r="A1029" i="1"/>
  <c r="B1889" i="1"/>
  <c r="A1889" i="1"/>
  <c r="B1888" i="1"/>
  <c r="A1888" i="1"/>
  <c r="B1878" i="1"/>
  <c r="A1878" i="1"/>
  <c r="B1877" i="1"/>
  <c r="A1877" i="1"/>
  <c r="B1875" i="1"/>
  <c r="A1875" i="1"/>
  <c r="B1873" i="1"/>
  <c r="A1873" i="1"/>
  <c r="B1871" i="1"/>
  <c r="A1871" i="1"/>
  <c r="B1869" i="1"/>
  <c r="A1869" i="1"/>
  <c r="B1868" i="1"/>
  <c r="A1868" i="1"/>
  <c r="B1867" i="1"/>
  <c r="A1867" i="1"/>
  <c r="B1865" i="1"/>
  <c r="A1865" i="1"/>
  <c r="B1863" i="1"/>
  <c r="A1863" i="1"/>
  <c r="B1862" i="1"/>
  <c r="A1862" i="1"/>
  <c r="B1861" i="1"/>
  <c r="A1861" i="1"/>
  <c r="B1859" i="1"/>
  <c r="A1859" i="1"/>
  <c r="B1858" i="1"/>
  <c r="A1858" i="1"/>
  <c r="B1839" i="1"/>
  <c r="A1839" i="1"/>
  <c r="B1838" i="1"/>
  <c r="A1838" i="1"/>
  <c r="B1837" i="1"/>
  <c r="A1837" i="1"/>
  <c r="B1836" i="1"/>
  <c r="A1836" i="1"/>
  <c r="B1835" i="1"/>
  <c r="A1835" i="1"/>
  <c r="B1817" i="1"/>
  <c r="A1817" i="1"/>
  <c r="B1816" i="1"/>
  <c r="A1816" i="1"/>
  <c r="B1814" i="1"/>
  <c r="A1814" i="1"/>
  <c r="B1813" i="1"/>
  <c r="A1813" i="1"/>
  <c r="B1810" i="1"/>
  <c r="A1810" i="1"/>
  <c r="B1808" i="1"/>
  <c r="A1808" i="1"/>
  <c r="B1806" i="1"/>
  <c r="A1806" i="1"/>
  <c r="B1803" i="1"/>
  <c r="A1803" i="1"/>
  <c r="B1801" i="1"/>
  <c r="A1801" i="1"/>
  <c r="B1799" i="1"/>
  <c r="A1799" i="1"/>
  <c r="B1798" i="1"/>
  <c r="A1798" i="1"/>
  <c r="B1796" i="1"/>
  <c r="A1796" i="1"/>
  <c r="B1793" i="1"/>
  <c r="A1793" i="1"/>
  <c r="B1791" i="1"/>
  <c r="A1791" i="1"/>
  <c r="B1572" i="1"/>
  <c r="A1572" i="1"/>
  <c r="B1571" i="1"/>
  <c r="A1571" i="1"/>
  <c r="B1569" i="1"/>
  <c r="A1569" i="1"/>
  <c r="B1568" i="1"/>
  <c r="A1568" i="1"/>
  <c r="B1370" i="1"/>
  <c r="A1370" i="1"/>
  <c r="B1349" i="1"/>
  <c r="A1349" i="1"/>
  <c r="B1347" i="1"/>
  <c r="A1347" i="1"/>
  <c r="B1346" i="1"/>
  <c r="A1346" i="1"/>
  <c r="B1344" i="1"/>
  <c r="A1344" i="1"/>
  <c r="B1342" i="1"/>
  <c r="A1342" i="1"/>
  <c r="B1340" i="1"/>
  <c r="A1340" i="1"/>
  <c r="B1339" i="1"/>
  <c r="A1339" i="1"/>
  <c r="B1338" i="1"/>
  <c r="A1338" i="1"/>
  <c r="B1336" i="1"/>
  <c r="A1336" i="1"/>
  <c r="B1335" i="1"/>
  <c r="A1335" i="1"/>
  <c r="B1331" i="1"/>
  <c r="A1331" i="1"/>
  <c r="B1329" i="1"/>
  <c r="A1329" i="1"/>
  <c r="B1327" i="1"/>
  <c r="A1327" i="1"/>
  <c r="B1324" i="1"/>
  <c r="A1324" i="1"/>
  <c r="B1322" i="1"/>
  <c r="A1322" i="1"/>
  <c r="B1321" i="1"/>
  <c r="A1321" i="1"/>
  <c r="B1319" i="1"/>
  <c r="A1319" i="1"/>
  <c r="B1060" i="1"/>
  <c r="A1060" i="1"/>
  <c r="B1059" i="1"/>
  <c r="A1059" i="1"/>
  <c r="B1058" i="1"/>
  <c r="A1058" i="1"/>
  <c r="B1056" i="1"/>
  <c r="A1056" i="1"/>
  <c r="B1054" i="1"/>
  <c r="A1054" i="1"/>
  <c r="B1053" i="1"/>
  <c r="A1053" i="1"/>
  <c r="B1052" i="1"/>
  <c r="A1052" i="1"/>
  <c r="B1050" i="1"/>
  <c r="A1050" i="1"/>
  <c r="B1043" i="1"/>
  <c r="A1043" i="1"/>
  <c r="B1042" i="1"/>
  <c r="A1042" i="1"/>
  <c r="B1041" i="1"/>
  <c r="A1041" i="1"/>
  <c r="B1040" i="1"/>
  <c r="A1040" i="1"/>
  <c r="B1039" i="1"/>
  <c r="A1039" i="1"/>
  <c r="B1038" i="1"/>
  <c r="A1038" i="1"/>
  <c r="B1030" i="1"/>
  <c r="A1030" i="1"/>
  <c r="B1028" i="1"/>
  <c r="A1028" i="1"/>
  <c r="B1025" i="1"/>
  <c r="A1025" i="1"/>
  <c r="B1024" i="1"/>
  <c r="A1024" i="1"/>
  <c r="B1023" i="1"/>
  <c r="A1023" i="1"/>
  <c r="B1022" i="1"/>
  <c r="A1022" i="1"/>
  <c r="B1021" i="1"/>
  <c r="A1021" i="1"/>
  <c r="B748" i="1"/>
  <c r="A748" i="1"/>
  <c r="B747" i="1"/>
  <c r="A747" i="1"/>
  <c r="B743" i="1"/>
  <c r="A743" i="1"/>
  <c r="B741" i="1"/>
  <c r="A741" i="1"/>
  <c r="B740" i="1"/>
  <c r="A740" i="1"/>
  <c r="B739" i="1"/>
  <c r="A739" i="1"/>
  <c r="B738" i="1"/>
  <c r="A738" i="1"/>
  <c r="B737" i="1"/>
  <c r="A737" i="1"/>
  <c r="B736" i="1"/>
  <c r="A736" i="1"/>
  <c r="B722" i="1"/>
  <c r="A722" i="1"/>
  <c r="B721" i="1"/>
  <c r="A721" i="1"/>
  <c r="B720" i="1"/>
  <c r="A720" i="1"/>
  <c r="B719" i="1"/>
  <c r="A719" i="1"/>
  <c r="B718" i="1"/>
  <c r="A718" i="1"/>
  <c r="B686" i="1"/>
  <c r="A686" i="1"/>
  <c r="B685" i="1"/>
  <c r="A685" i="1"/>
  <c r="B684" i="1"/>
  <c r="A684" i="1"/>
  <c r="B683" i="1"/>
  <c r="A683" i="1"/>
  <c r="B682" i="1"/>
  <c r="A682" i="1"/>
  <c r="B681" i="1"/>
  <c r="A681" i="1"/>
  <c r="B680" i="1"/>
  <c r="A680" i="1"/>
  <c r="B679" i="1"/>
  <c r="A679" i="1"/>
  <c r="B678" i="1"/>
  <c r="A678" i="1"/>
  <c r="B677" i="1"/>
  <c r="A677" i="1"/>
  <c r="B676" i="1"/>
  <c r="A676" i="1"/>
  <c r="B675" i="1"/>
  <c r="A675" i="1"/>
  <c r="B674" i="1"/>
  <c r="A674" i="1"/>
  <c r="B673" i="1"/>
  <c r="A673" i="1"/>
  <c r="B672" i="1"/>
  <c r="A672" i="1"/>
  <c r="B605" i="1"/>
  <c r="A605" i="1"/>
  <c r="B603" i="1"/>
  <c r="A603" i="1"/>
  <c r="B601" i="1"/>
  <c r="A601" i="1"/>
  <c r="B600" i="1"/>
  <c r="A600" i="1"/>
  <c r="B254" i="1"/>
  <c r="A254" i="1"/>
  <c r="B252" i="1"/>
  <c r="A252" i="1"/>
  <c r="B250" i="1"/>
  <c r="A250" i="1"/>
  <c r="B249" i="1"/>
  <c r="A249" i="1"/>
  <c r="B248" i="1"/>
  <c r="A248" i="1"/>
  <c r="B247" i="1"/>
  <c r="A247" i="1"/>
  <c r="B246" i="1"/>
  <c r="A246" i="1"/>
  <c r="B186" i="1"/>
  <c r="A186" i="1"/>
  <c r="B185" i="1"/>
  <c r="A185" i="1"/>
  <c r="B184" i="1"/>
  <c r="A184" i="1"/>
  <c r="B183" i="1"/>
  <c r="A183" i="1"/>
  <c r="B105" i="1"/>
  <c r="A105" i="1"/>
  <c r="B100" i="1"/>
  <c r="A100" i="1"/>
  <c r="B93" i="1"/>
  <c r="A93" i="1"/>
  <c r="B92" i="1"/>
  <c r="A92" i="1"/>
  <c r="B91" i="1"/>
  <c r="A91" i="1"/>
  <c r="B47" i="1"/>
  <c r="A47" i="1"/>
  <c r="B46" i="1"/>
  <c r="A46" i="1"/>
  <c r="B44" i="1"/>
  <c r="A44" i="1"/>
  <c r="B43" i="1"/>
  <c r="A43" i="1"/>
  <c r="B42" i="1"/>
  <c r="A42" i="1"/>
  <c r="B41" i="1"/>
  <c r="A41" i="1"/>
  <c r="B40" i="1"/>
  <c r="A40" i="1"/>
  <c r="B39" i="1"/>
  <c r="A39" i="1"/>
  <c r="B38" i="1"/>
  <c r="A38" i="1"/>
  <c r="B37" i="1"/>
  <c r="A37" i="1"/>
  <c r="B36" i="1"/>
  <c r="A36" i="1"/>
  <c r="B35" i="1"/>
  <c r="A35" i="1"/>
  <c r="B34" i="1"/>
  <c r="A34" i="1"/>
  <c r="B33" i="1"/>
  <c r="A33" i="1"/>
  <c r="B32" i="1"/>
  <c r="A32" i="1"/>
  <c r="B2159" i="1"/>
  <c r="A2159" i="1"/>
  <c r="B2157" i="1"/>
  <c r="A2157" i="1"/>
  <c r="B2156" i="1"/>
  <c r="A2156" i="1"/>
  <c r="B2155" i="1"/>
  <c r="A2155" i="1"/>
  <c r="B2154" i="1"/>
  <c r="A2154" i="1"/>
  <c r="B2153" i="1"/>
  <c r="A2153" i="1"/>
  <c r="B2152" i="1"/>
  <c r="A2152" i="1"/>
  <c r="B2151" i="1"/>
  <c r="A2151" i="1"/>
  <c r="B2150" i="1"/>
  <c r="A2150" i="1"/>
  <c r="B2149" i="1"/>
  <c r="A2149" i="1"/>
  <c r="B2148" i="1"/>
  <c r="A2148" i="1"/>
  <c r="B2147" i="1"/>
  <c r="A2147" i="1"/>
  <c r="B2146" i="1"/>
  <c r="A2146" i="1"/>
  <c r="B2145" i="1"/>
  <c r="A2145" i="1"/>
  <c r="B2144" i="1"/>
  <c r="A2144" i="1"/>
  <c r="B2143" i="1"/>
  <c r="A2143" i="1"/>
  <c r="B2142" i="1"/>
  <c r="A2142" i="1"/>
  <c r="B2141" i="1"/>
  <c r="A2141" i="1"/>
  <c r="B2140" i="1"/>
  <c r="A2140" i="1"/>
  <c r="B2139" i="1"/>
  <c r="A2139" i="1"/>
  <c r="B2138" i="1"/>
  <c r="A2138" i="1"/>
  <c r="B2137" i="1"/>
  <c r="A2137" i="1"/>
  <c r="B2136" i="1"/>
  <c r="A2136" i="1"/>
  <c r="B2135" i="1"/>
  <c r="A2135" i="1"/>
  <c r="B2134" i="1"/>
  <c r="A2134" i="1"/>
  <c r="B2133" i="1"/>
  <c r="A2133" i="1"/>
  <c r="B2132" i="1"/>
  <c r="A2132" i="1"/>
  <c r="B2131" i="1"/>
  <c r="A2131" i="1"/>
  <c r="B2130" i="1"/>
  <c r="A2130" i="1"/>
  <c r="B2129" i="1"/>
  <c r="A2129" i="1"/>
  <c r="B2128" i="1"/>
  <c r="A2128" i="1"/>
  <c r="B2127" i="1"/>
  <c r="A2127" i="1"/>
  <c r="B2126" i="1"/>
  <c r="A2126" i="1"/>
  <c r="B2125" i="1"/>
  <c r="A2125" i="1"/>
  <c r="B2124" i="1"/>
  <c r="A2124" i="1"/>
  <c r="B2123" i="1"/>
  <c r="A2123" i="1"/>
  <c r="B2122" i="1"/>
  <c r="A2122" i="1"/>
  <c r="B2121" i="1"/>
  <c r="A2121" i="1"/>
  <c r="B2120" i="1"/>
  <c r="A2120" i="1"/>
  <c r="B2119" i="1"/>
  <c r="A2119" i="1"/>
  <c r="B2118" i="1"/>
  <c r="A2118" i="1"/>
  <c r="B2117" i="1"/>
  <c r="A2117" i="1"/>
  <c r="B2116" i="1"/>
  <c r="A2116" i="1"/>
  <c r="B2115" i="1"/>
  <c r="A2115" i="1"/>
  <c r="B2114" i="1"/>
  <c r="A2114" i="1"/>
  <c r="B2113" i="1"/>
  <c r="A2113" i="1"/>
  <c r="B2112" i="1"/>
  <c r="A2112" i="1"/>
  <c r="B2105" i="1"/>
  <c r="A2105" i="1"/>
  <c r="B2104" i="1"/>
  <c r="A2104" i="1"/>
  <c r="B2103" i="1"/>
  <c r="A2103" i="1"/>
  <c r="B2102" i="1"/>
  <c r="A2102" i="1"/>
  <c r="B2101" i="1"/>
  <c r="A2101" i="1"/>
  <c r="B2100" i="1"/>
  <c r="A2100" i="1"/>
  <c r="B2099" i="1"/>
  <c r="A2099" i="1"/>
  <c r="B2098" i="1"/>
  <c r="A2098" i="1"/>
  <c r="B2097" i="1"/>
  <c r="A2097" i="1"/>
  <c r="B2096" i="1"/>
  <c r="A2096" i="1"/>
  <c r="B2095" i="1"/>
  <c r="A2095" i="1"/>
  <c r="B2094" i="1"/>
  <c r="A2094" i="1"/>
  <c r="B2093" i="1"/>
  <c r="A2093" i="1"/>
  <c r="B2092" i="1"/>
  <c r="A2092" i="1"/>
  <c r="B2091" i="1"/>
  <c r="A2091" i="1"/>
  <c r="B2090" i="1"/>
  <c r="A2090" i="1"/>
  <c r="B2089" i="1"/>
  <c r="A2089" i="1"/>
  <c r="B2088" i="1"/>
  <c r="A2088" i="1"/>
  <c r="B2087" i="1"/>
  <c r="A2087" i="1"/>
  <c r="B2086" i="1"/>
  <c r="A2086" i="1"/>
  <c r="B2085" i="1"/>
  <c r="A2085" i="1"/>
  <c r="B2084" i="1"/>
  <c r="A2084" i="1"/>
  <c r="B2083" i="1"/>
  <c r="A2083" i="1"/>
  <c r="B2082" i="1"/>
  <c r="A2082" i="1"/>
  <c r="B2081" i="1"/>
  <c r="A2081" i="1"/>
  <c r="B2080" i="1"/>
  <c r="A2080" i="1"/>
  <c r="B2079" i="1"/>
  <c r="A2079" i="1"/>
  <c r="B2078" i="1"/>
  <c r="A2078" i="1"/>
  <c r="B2077" i="1"/>
  <c r="A2077" i="1"/>
  <c r="B2076" i="1"/>
  <c r="A2076" i="1"/>
  <c r="B2075" i="1"/>
  <c r="A2075" i="1"/>
  <c r="B2074" i="1"/>
  <c r="A2074" i="1"/>
  <c r="B2073" i="1"/>
  <c r="A2073" i="1"/>
  <c r="B2072" i="1"/>
  <c r="A2072" i="1"/>
  <c r="B2071" i="1"/>
  <c r="A2071" i="1"/>
  <c r="B2070" i="1"/>
  <c r="A2070" i="1"/>
  <c r="B2069" i="1"/>
  <c r="A2069" i="1"/>
  <c r="B2068" i="1"/>
  <c r="A2068" i="1"/>
  <c r="B2067" i="1"/>
  <c r="A2067" i="1"/>
  <c r="B2066" i="1"/>
  <c r="A2066" i="1"/>
  <c r="B2065" i="1"/>
  <c r="A2065" i="1"/>
  <c r="B2064" i="1"/>
  <c r="A2064" i="1"/>
  <c r="B2063" i="1"/>
  <c r="A2063" i="1"/>
  <c r="B2062" i="1"/>
  <c r="A2062" i="1"/>
  <c r="B2061" i="1"/>
  <c r="A2061" i="1"/>
  <c r="B2060" i="1"/>
  <c r="A2060" i="1"/>
  <c r="B2059" i="1"/>
  <c r="A2059" i="1"/>
  <c r="B2058" i="1"/>
  <c r="A2058" i="1"/>
  <c r="B2057" i="1"/>
  <c r="A2057" i="1"/>
  <c r="B2056" i="1"/>
  <c r="A2056" i="1"/>
  <c r="B2055" i="1"/>
  <c r="A2055" i="1"/>
  <c r="B2054" i="1"/>
  <c r="A2054" i="1"/>
  <c r="B2053" i="1"/>
  <c r="A2053" i="1"/>
  <c r="B2052" i="1"/>
  <c r="A2052" i="1"/>
  <c r="B2051" i="1"/>
  <c r="A2051" i="1"/>
  <c r="B2050" i="1"/>
  <c r="A2050" i="1"/>
  <c r="B2049" i="1"/>
  <c r="A2049" i="1"/>
  <c r="B2048" i="1"/>
  <c r="A2048" i="1"/>
  <c r="B2047" i="1"/>
  <c r="A2047" i="1"/>
  <c r="B2046" i="1"/>
  <c r="A2046" i="1"/>
  <c r="B2045" i="1"/>
  <c r="A2045" i="1"/>
  <c r="B2044" i="1"/>
  <c r="A2044" i="1"/>
  <c r="B2043" i="1"/>
  <c r="A2043" i="1"/>
  <c r="B2042" i="1"/>
  <c r="A2042" i="1"/>
  <c r="B2041" i="1"/>
  <c r="A2041" i="1"/>
  <c r="B2040" i="1"/>
  <c r="A2040" i="1"/>
  <c r="B2039" i="1"/>
  <c r="A2039" i="1"/>
  <c r="B2038" i="1"/>
  <c r="A2038" i="1"/>
  <c r="B2037" i="1"/>
  <c r="A2037" i="1"/>
  <c r="B2036" i="1"/>
  <c r="A2036" i="1"/>
  <c r="B2035" i="1"/>
  <c r="A2035" i="1"/>
  <c r="B2034" i="1"/>
  <c r="A2034" i="1"/>
  <c r="B2033" i="1"/>
  <c r="A2033" i="1"/>
  <c r="B2032" i="1"/>
  <c r="A2032" i="1"/>
  <c r="B2031" i="1"/>
  <c r="A2031" i="1"/>
  <c r="B2030" i="1"/>
  <c r="A2030" i="1"/>
  <c r="B2029" i="1"/>
  <c r="A2029" i="1"/>
  <c r="B2028" i="1"/>
  <c r="A2028" i="1"/>
  <c r="B2027" i="1"/>
  <c r="A2027" i="1"/>
  <c r="B2026" i="1"/>
  <c r="A2026" i="1"/>
  <c r="B2025" i="1"/>
  <c r="A2025" i="1"/>
  <c r="B2024" i="1"/>
  <c r="A2024" i="1"/>
  <c r="B2023" i="1"/>
  <c r="A2023" i="1"/>
  <c r="B2022" i="1"/>
  <c r="A2022" i="1"/>
  <c r="B2021" i="1"/>
  <c r="A2021" i="1"/>
  <c r="B2020" i="1"/>
  <c r="A2020" i="1"/>
  <c r="B2019" i="1"/>
  <c r="A2019" i="1"/>
  <c r="B2018" i="1"/>
  <c r="A2018" i="1"/>
  <c r="B2017" i="1"/>
  <c r="A2017" i="1"/>
  <c r="B2016" i="1"/>
  <c r="A2016" i="1"/>
  <c r="B2015" i="1"/>
  <c r="A2015" i="1"/>
  <c r="B2014" i="1"/>
  <c r="A2014" i="1"/>
  <c r="B1950" i="1"/>
  <c r="A1950" i="1"/>
  <c r="B1949" i="1"/>
  <c r="A1949" i="1"/>
  <c r="B1948" i="1"/>
  <c r="A1948" i="1"/>
  <c r="B1947" i="1"/>
  <c r="A1947" i="1"/>
  <c r="B1946" i="1"/>
  <c r="A1946" i="1"/>
  <c r="B1945" i="1"/>
  <c r="A1945" i="1"/>
  <c r="B1944" i="1"/>
  <c r="A1944" i="1"/>
  <c r="B1943" i="1"/>
  <c r="A1943" i="1"/>
  <c r="B1942" i="1"/>
  <c r="A1942" i="1"/>
  <c r="B1941" i="1"/>
  <c r="A1941" i="1"/>
  <c r="B1940" i="1"/>
  <c r="A1940" i="1"/>
  <c r="B1939" i="1"/>
  <c r="A1939" i="1"/>
  <c r="B1938" i="1"/>
  <c r="A1938" i="1"/>
  <c r="B1937" i="1"/>
  <c r="A1937" i="1"/>
  <c r="B1936" i="1"/>
  <c r="A1936" i="1"/>
  <c r="B1935" i="1"/>
  <c r="A1935" i="1"/>
  <c r="B1934" i="1"/>
  <c r="A1934" i="1"/>
  <c r="B1933" i="1"/>
  <c r="A1933" i="1"/>
  <c r="B1932" i="1"/>
  <c r="A1932" i="1"/>
  <c r="B1931" i="1"/>
  <c r="A1931" i="1"/>
  <c r="B1930" i="1"/>
  <c r="A1930" i="1"/>
  <c r="B1929" i="1"/>
  <c r="A1929" i="1"/>
  <c r="B1928" i="1"/>
  <c r="A1928" i="1"/>
  <c r="B1927" i="1"/>
  <c r="A1927" i="1"/>
  <c r="B1926" i="1"/>
  <c r="A1926" i="1"/>
  <c r="B1925" i="1"/>
  <c r="A1925" i="1"/>
  <c r="B1924" i="1"/>
  <c r="A1924" i="1"/>
  <c r="B1923" i="1"/>
  <c r="A1923" i="1"/>
  <c r="B1922" i="1"/>
  <c r="A1922" i="1"/>
  <c r="B1921" i="1"/>
  <c r="A1921" i="1"/>
  <c r="B1920" i="1"/>
  <c r="A1920" i="1"/>
  <c r="B1919" i="1"/>
  <c r="A1919" i="1"/>
  <c r="B1918" i="1"/>
  <c r="A1918" i="1"/>
  <c r="B1917" i="1"/>
  <c r="A1917" i="1"/>
  <c r="B1916" i="1"/>
  <c r="A1916" i="1"/>
  <c r="B1915" i="1"/>
  <c r="A1915" i="1"/>
  <c r="B1914" i="1"/>
  <c r="A1914" i="1"/>
  <c r="B1913" i="1"/>
  <c r="A1913" i="1"/>
  <c r="B1912" i="1"/>
  <c r="A1912" i="1"/>
  <c r="B1911" i="1"/>
  <c r="A1911" i="1"/>
  <c r="B1910" i="1"/>
  <c r="A1910" i="1"/>
  <c r="B1909" i="1"/>
  <c r="A1909" i="1"/>
  <c r="B1908" i="1"/>
  <c r="A1908" i="1"/>
  <c r="B1907" i="1"/>
  <c r="A1907" i="1"/>
  <c r="B1906" i="1"/>
  <c r="A1906" i="1"/>
  <c r="B1905" i="1"/>
  <c r="A1905" i="1"/>
  <c r="B1904" i="1"/>
  <c r="A1904" i="1"/>
  <c r="B1903" i="1"/>
  <c r="A1903" i="1"/>
  <c r="B1902" i="1"/>
  <c r="A1902" i="1"/>
  <c r="B1901" i="1"/>
  <c r="A1901" i="1"/>
  <c r="B1900" i="1"/>
  <c r="A1900" i="1"/>
  <c r="B1899" i="1"/>
  <c r="A1899" i="1"/>
  <c r="B1898" i="1"/>
  <c r="A1898" i="1"/>
  <c r="B1897" i="1"/>
  <c r="A1897" i="1"/>
  <c r="B1896" i="1"/>
  <c r="A1896" i="1"/>
  <c r="B1895" i="1"/>
  <c r="A1895" i="1"/>
  <c r="B1894" i="1"/>
  <c r="A1894" i="1"/>
  <c r="B1893" i="1"/>
  <c r="A1893" i="1"/>
  <c r="B1892" i="1"/>
  <c r="A1892" i="1"/>
  <c r="B1891" i="1"/>
  <c r="A1891" i="1"/>
  <c r="B1857" i="1"/>
  <c r="A1857" i="1"/>
  <c r="B1856" i="1"/>
  <c r="A1856" i="1"/>
  <c r="B1854" i="1"/>
  <c r="A1854" i="1"/>
  <c r="B1853" i="1"/>
  <c r="A1853" i="1"/>
  <c r="B1852" i="1"/>
  <c r="A1852" i="1"/>
  <c r="B1851" i="1"/>
  <c r="A1851" i="1"/>
  <c r="B1850" i="1"/>
  <c r="A1850" i="1"/>
  <c r="B1849" i="1"/>
  <c r="A1849" i="1"/>
  <c r="B1848" i="1"/>
  <c r="A1848" i="1"/>
  <c r="B1847" i="1"/>
  <c r="A1847" i="1"/>
  <c r="B1846" i="1"/>
  <c r="A1846" i="1"/>
  <c r="B1845" i="1"/>
  <c r="A1845" i="1"/>
  <c r="B1844" i="1"/>
  <c r="A1844" i="1"/>
  <c r="B1843" i="1"/>
  <c r="A1843" i="1"/>
  <c r="B1842" i="1"/>
  <c r="A1842" i="1"/>
  <c r="B1841" i="1"/>
  <c r="A1841" i="1"/>
  <c r="B1840" i="1"/>
  <c r="A1840" i="1"/>
  <c r="B1834" i="1"/>
  <c r="A1834" i="1"/>
  <c r="B1833" i="1"/>
  <c r="A1833" i="1"/>
  <c r="B1832" i="1"/>
  <c r="A1832" i="1"/>
  <c r="B1831" i="1"/>
  <c r="A1831" i="1"/>
  <c r="B1830" i="1"/>
  <c r="A1830" i="1"/>
  <c r="B1829" i="1"/>
  <c r="A1829" i="1"/>
  <c r="B1828" i="1"/>
  <c r="A1828" i="1"/>
  <c r="B1827" i="1"/>
  <c r="A1827" i="1"/>
  <c r="B1826" i="1"/>
  <c r="A1826" i="1"/>
  <c r="B1825" i="1"/>
  <c r="A1825" i="1"/>
  <c r="B1824" i="1"/>
  <c r="A1824" i="1"/>
  <c r="B1823" i="1"/>
  <c r="A1823" i="1"/>
  <c r="B1822" i="1"/>
  <c r="A1822" i="1"/>
  <c r="B1821" i="1"/>
  <c r="A1821" i="1"/>
  <c r="B1820" i="1"/>
  <c r="A1820" i="1"/>
  <c r="B1819" i="1"/>
  <c r="A1819" i="1"/>
  <c r="B1788" i="1"/>
  <c r="A1788" i="1"/>
  <c r="B1787" i="1"/>
  <c r="A1787" i="1"/>
  <c r="B1786" i="1"/>
  <c r="A1786" i="1"/>
  <c r="B1785" i="1"/>
  <c r="A1785" i="1"/>
  <c r="B1784" i="1"/>
  <c r="A1784" i="1"/>
  <c r="B1783" i="1"/>
  <c r="A1783" i="1"/>
  <c r="B1773" i="1"/>
  <c r="A1773" i="1"/>
  <c r="B1772" i="1"/>
  <c r="A1772" i="1"/>
  <c r="B1771" i="1"/>
  <c r="A1771" i="1"/>
  <c r="B1770" i="1"/>
  <c r="A1770" i="1"/>
  <c r="B1769" i="1"/>
  <c r="A1769" i="1"/>
  <c r="B1768" i="1"/>
  <c r="A1768" i="1"/>
  <c r="B1767" i="1"/>
  <c r="A1767" i="1"/>
  <c r="B1766" i="1"/>
  <c r="A1766" i="1"/>
  <c r="B1765" i="1"/>
  <c r="A1765" i="1"/>
  <c r="B1764" i="1"/>
  <c r="A1764" i="1"/>
  <c r="B1763" i="1"/>
  <c r="A1763" i="1"/>
  <c r="B1762" i="1"/>
  <c r="A1762" i="1"/>
  <c r="B1761" i="1"/>
  <c r="A1761" i="1"/>
  <c r="B1760" i="1"/>
  <c r="A1760" i="1"/>
  <c r="B1759" i="1"/>
  <c r="A1759" i="1"/>
  <c r="B1758" i="1"/>
  <c r="A1758" i="1"/>
  <c r="B1757" i="1"/>
  <c r="A1757" i="1"/>
  <c r="B1756" i="1"/>
  <c r="A1756" i="1"/>
  <c r="B1755" i="1"/>
  <c r="A1755" i="1"/>
  <c r="B1754" i="1"/>
  <c r="A1754" i="1"/>
  <c r="B1753" i="1"/>
  <c r="A1753" i="1"/>
  <c r="B1752" i="1"/>
  <c r="A1752" i="1"/>
  <c r="B1751" i="1"/>
  <c r="A1751" i="1"/>
  <c r="B1750" i="1"/>
  <c r="A1750" i="1"/>
  <c r="B1749" i="1"/>
  <c r="A1749" i="1"/>
  <c r="B1748" i="1"/>
  <c r="A1748" i="1"/>
  <c r="B1747" i="1"/>
  <c r="A1747" i="1"/>
  <c r="B1746" i="1"/>
  <c r="A1746" i="1"/>
  <c r="B1745" i="1"/>
  <c r="A1745" i="1"/>
  <c r="B1744" i="1"/>
  <c r="A1744" i="1"/>
  <c r="B1743" i="1"/>
  <c r="A1743" i="1"/>
  <c r="B1742" i="1"/>
  <c r="A1742" i="1"/>
  <c r="B1741" i="1"/>
  <c r="A1741" i="1"/>
  <c r="B1740" i="1"/>
  <c r="A1740" i="1"/>
  <c r="B1739" i="1"/>
  <c r="A1739" i="1"/>
  <c r="B1738" i="1"/>
  <c r="A1738" i="1"/>
  <c r="B1737" i="1"/>
  <c r="A1737" i="1"/>
  <c r="B1736" i="1"/>
  <c r="A1736" i="1"/>
  <c r="B1735" i="1"/>
  <c r="A1735" i="1"/>
  <c r="B1734" i="1"/>
  <c r="A1734" i="1"/>
  <c r="B1693" i="1"/>
  <c r="A1693" i="1"/>
  <c r="B1692" i="1"/>
  <c r="A1692" i="1"/>
  <c r="B1691" i="1"/>
  <c r="A1691" i="1"/>
  <c r="B1690" i="1"/>
  <c r="A1690" i="1"/>
  <c r="B1689" i="1"/>
  <c r="A1689" i="1"/>
  <c r="B1688" i="1"/>
  <c r="A1688" i="1"/>
  <c r="B1687" i="1"/>
  <c r="A1687" i="1"/>
  <c r="B1686" i="1"/>
  <c r="A1686" i="1"/>
  <c r="B1685" i="1"/>
  <c r="A1685" i="1"/>
  <c r="B1684" i="1"/>
  <c r="A1684" i="1"/>
  <c r="B1683" i="1"/>
  <c r="A1683" i="1"/>
  <c r="B1682" i="1"/>
  <c r="A1682" i="1"/>
  <c r="B1681" i="1"/>
  <c r="A1681" i="1"/>
  <c r="B1673" i="1"/>
  <c r="A1673" i="1"/>
  <c r="B1672" i="1"/>
  <c r="A1672" i="1"/>
  <c r="B1671" i="1"/>
  <c r="A1671" i="1"/>
  <c r="B1670" i="1"/>
  <c r="A1670" i="1"/>
  <c r="B1669" i="1"/>
  <c r="A1669" i="1"/>
  <c r="B1668" i="1"/>
  <c r="A1668" i="1"/>
  <c r="B1667" i="1"/>
  <c r="A1667" i="1"/>
  <c r="B1666" i="1"/>
  <c r="A1666" i="1"/>
  <c r="B1665" i="1"/>
  <c r="A1665" i="1"/>
  <c r="B1664" i="1"/>
  <c r="A1664" i="1"/>
  <c r="B1663" i="1"/>
  <c r="A1663" i="1"/>
  <c r="B1662" i="1"/>
  <c r="A1662" i="1"/>
  <c r="B1661" i="1"/>
  <c r="A1661" i="1"/>
  <c r="B1660" i="1"/>
  <c r="A1660" i="1"/>
  <c r="B1655" i="1"/>
  <c r="A1655" i="1"/>
  <c r="B1654" i="1"/>
  <c r="A1654" i="1"/>
  <c r="B1653" i="1"/>
  <c r="A1653" i="1"/>
  <c r="B1652" i="1"/>
  <c r="A1652" i="1"/>
  <c r="B1651" i="1"/>
  <c r="A1651" i="1"/>
  <c r="B1650" i="1"/>
  <c r="A1650" i="1"/>
  <c r="B1649" i="1"/>
  <c r="A1649" i="1"/>
  <c r="B1648" i="1"/>
  <c r="A1648" i="1"/>
  <c r="B1647" i="1"/>
  <c r="A1647" i="1"/>
  <c r="B1646" i="1"/>
  <c r="A1646" i="1"/>
  <c r="B1645" i="1"/>
  <c r="A1645" i="1"/>
  <c r="B1644" i="1"/>
  <c r="A1644" i="1"/>
  <c r="B1643" i="1"/>
  <c r="A1643" i="1"/>
  <c r="B1642" i="1"/>
  <c r="A1642" i="1"/>
  <c r="B1641" i="1"/>
  <c r="A1641" i="1"/>
  <c r="B1640" i="1"/>
  <c r="A1640" i="1"/>
  <c r="B1639" i="1"/>
  <c r="A1639" i="1"/>
  <c r="B1638" i="1"/>
  <c r="A1638" i="1"/>
  <c r="B1637" i="1"/>
  <c r="A1637" i="1"/>
  <c r="B1636" i="1"/>
  <c r="A1636" i="1"/>
  <c r="B1635" i="1"/>
  <c r="A1635" i="1"/>
  <c r="B1634" i="1"/>
  <c r="A1634" i="1"/>
  <c r="B1633" i="1"/>
  <c r="A1633" i="1"/>
  <c r="B1632" i="1"/>
  <c r="A1632" i="1"/>
  <c r="B1631" i="1"/>
  <c r="A1631" i="1"/>
  <c r="B1630" i="1"/>
  <c r="A1630" i="1"/>
  <c r="B1629" i="1"/>
  <c r="A1629" i="1"/>
  <c r="B1628" i="1"/>
  <c r="A1628" i="1"/>
  <c r="B1627" i="1"/>
  <c r="A1627" i="1"/>
  <c r="B1626" i="1"/>
  <c r="A1626" i="1"/>
  <c r="B1625" i="1"/>
  <c r="A1625" i="1"/>
  <c r="B1624" i="1"/>
  <c r="A1624" i="1"/>
  <c r="B1623" i="1"/>
  <c r="A1623" i="1"/>
  <c r="B1622" i="1"/>
  <c r="A1622" i="1"/>
  <c r="B1621" i="1"/>
  <c r="A1621" i="1"/>
  <c r="B1620" i="1"/>
  <c r="A1620" i="1"/>
  <c r="B1619" i="1"/>
  <c r="A1619" i="1"/>
  <c r="B1604" i="1"/>
  <c r="A1604" i="1"/>
  <c r="B1603" i="1"/>
  <c r="A1603" i="1"/>
  <c r="B1602" i="1"/>
  <c r="A1602" i="1"/>
  <c r="B1601" i="1"/>
  <c r="A1601" i="1"/>
  <c r="B1600" i="1"/>
  <c r="A1600" i="1"/>
  <c r="B1599" i="1"/>
  <c r="A1599" i="1"/>
  <c r="B1598" i="1"/>
  <c r="A1598" i="1"/>
  <c r="B1597" i="1"/>
  <c r="A1597" i="1"/>
  <c r="B1584" i="1"/>
  <c r="A1584" i="1"/>
  <c r="B1583" i="1"/>
  <c r="A1583" i="1"/>
  <c r="B1582" i="1"/>
  <c r="A1582" i="1"/>
  <c r="B1581" i="1"/>
  <c r="A1581" i="1"/>
  <c r="B1578" i="1"/>
  <c r="A1578" i="1"/>
  <c r="B1577" i="1"/>
  <c r="A1577" i="1"/>
  <c r="B1576" i="1"/>
  <c r="A1576" i="1"/>
  <c r="B1575" i="1"/>
  <c r="A1575" i="1"/>
  <c r="B1574" i="1"/>
  <c r="A1574" i="1"/>
  <c r="B1573" i="1"/>
  <c r="A1573" i="1"/>
  <c r="B1570" i="1"/>
  <c r="A1570" i="1"/>
  <c r="B1567" i="1"/>
  <c r="A1567" i="1"/>
  <c r="B1566" i="1"/>
  <c r="A1566" i="1"/>
  <c r="B1565" i="1"/>
  <c r="A1565" i="1"/>
  <c r="B1564" i="1"/>
  <c r="A1564" i="1"/>
  <c r="B1563" i="1"/>
  <c r="A1563" i="1"/>
  <c r="B1562" i="1"/>
  <c r="A1562" i="1"/>
  <c r="B1561" i="1"/>
  <c r="A1561" i="1"/>
  <c r="B1560" i="1"/>
  <c r="A1560" i="1"/>
  <c r="B1559" i="1"/>
  <c r="A1559" i="1"/>
  <c r="B1558" i="1"/>
  <c r="A1558" i="1"/>
  <c r="B1557" i="1"/>
  <c r="A1557" i="1"/>
  <c r="B1556" i="1"/>
  <c r="A1556" i="1"/>
  <c r="B1555" i="1"/>
  <c r="A1555" i="1"/>
  <c r="B1554" i="1"/>
  <c r="A1554" i="1"/>
  <c r="B1553" i="1"/>
  <c r="A1553" i="1"/>
  <c r="B1552" i="1"/>
  <c r="A1552" i="1"/>
  <c r="B1551" i="1"/>
  <c r="A1551" i="1"/>
  <c r="B1550" i="1"/>
  <c r="A1550" i="1"/>
  <c r="B1549" i="1"/>
  <c r="A1549" i="1"/>
  <c r="B1548" i="1"/>
  <c r="A1548" i="1"/>
  <c r="B1547" i="1"/>
  <c r="A1547" i="1"/>
  <c r="B1546" i="1"/>
  <c r="A1546" i="1"/>
  <c r="B1545" i="1"/>
  <c r="A1545" i="1"/>
  <c r="B1544" i="1"/>
  <c r="A1544" i="1"/>
  <c r="B1543" i="1"/>
  <c r="A1543" i="1"/>
  <c r="B1542" i="1"/>
  <c r="A1542" i="1"/>
  <c r="B1541" i="1"/>
  <c r="A1541" i="1"/>
  <c r="B1540" i="1"/>
  <c r="A1540" i="1"/>
  <c r="B1539" i="1"/>
  <c r="A1539" i="1"/>
  <c r="B1538" i="1"/>
  <c r="A1538" i="1"/>
  <c r="B1537" i="1"/>
  <c r="A1537" i="1"/>
  <c r="B1536" i="1"/>
  <c r="A1536" i="1"/>
  <c r="B1535" i="1"/>
  <c r="A1535" i="1"/>
  <c r="B1534" i="1"/>
  <c r="A1534" i="1"/>
  <c r="B1533" i="1"/>
  <c r="A1533" i="1"/>
  <c r="B1532" i="1"/>
  <c r="A1532" i="1"/>
  <c r="B1531" i="1"/>
  <c r="A1531" i="1"/>
  <c r="B1530" i="1"/>
  <c r="A1530" i="1"/>
  <c r="B1529" i="1"/>
  <c r="A1529" i="1"/>
  <c r="B1528" i="1"/>
  <c r="A1528" i="1"/>
  <c r="B1527" i="1"/>
  <c r="A1527" i="1"/>
  <c r="B1526" i="1"/>
  <c r="A1526" i="1"/>
  <c r="B1525" i="1"/>
  <c r="A1525" i="1"/>
  <c r="B1524" i="1"/>
  <c r="A1524" i="1"/>
  <c r="B1523" i="1"/>
  <c r="A1523" i="1"/>
  <c r="B1522" i="1"/>
  <c r="A1522" i="1"/>
  <c r="B1521" i="1"/>
  <c r="A1521" i="1"/>
  <c r="B1520" i="1"/>
  <c r="A1520" i="1"/>
  <c r="B1519" i="1"/>
  <c r="A1519" i="1"/>
  <c r="B1518" i="1"/>
  <c r="A1518" i="1"/>
  <c r="B1517" i="1"/>
  <c r="A1517" i="1"/>
  <c r="B1516" i="1"/>
  <c r="A1516" i="1"/>
  <c r="B1515" i="1"/>
  <c r="A1515" i="1"/>
  <c r="B1514" i="1"/>
  <c r="A1514" i="1"/>
  <c r="B1513" i="1"/>
  <c r="A1513" i="1"/>
  <c r="B1512" i="1"/>
  <c r="A1512" i="1"/>
  <c r="B1511" i="1"/>
  <c r="A1511" i="1"/>
  <c r="B1510" i="1"/>
  <c r="A1510" i="1"/>
  <c r="B1509" i="1"/>
  <c r="A1509" i="1"/>
  <c r="B1508" i="1"/>
  <c r="A1508" i="1"/>
  <c r="B1507" i="1"/>
  <c r="A1507" i="1"/>
  <c r="B1506" i="1"/>
  <c r="A1506" i="1"/>
  <c r="B1505" i="1"/>
  <c r="A1505" i="1"/>
  <c r="B1504" i="1"/>
  <c r="A1504" i="1"/>
  <c r="B1503" i="1"/>
  <c r="A1503" i="1"/>
  <c r="B1502" i="1"/>
  <c r="A1502" i="1"/>
  <c r="B1501" i="1"/>
  <c r="A1501" i="1"/>
  <c r="B1500" i="1"/>
  <c r="A1500" i="1"/>
  <c r="B1499" i="1"/>
  <c r="A1499" i="1"/>
  <c r="B1498" i="1"/>
  <c r="A1498" i="1"/>
  <c r="B1497" i="1"/>
  <c r="A1497" i="1"/>
  <c r="B1496" i="1"/>
  <c r="A1496" i="1"/>
  <c r="B1495" i="1"/>
  <c r="A1495" i="1"/>
  <c r="B1494" i="1"/>
  <c r="A1494" i="1"/>
  <c r="B1493" i="1"/>
  <c r="A1493" i="1"/>
  <c r="B1492" i="1"/>
  <c r="A1492" i="1"/>
  <c r="B1491" i="1"/>
  <c r="A1491" i="1"/>
  <c r="B1490" i="1"/>
  <c r="A1490" i="1"/>
  <c r="B1489" i="1"/>
  <c r="A1489" i="1"/>
  <c r="B1488" i="1"/>
  <c r="A1488" i="1"/>
  <c r="B1487" i="1"/>
  <c r="A1487" i="1"/>
  <c r="B1486" i="1"/>
  <c r="A1486" i="1"/>
  <c r="B1485" i="1"/>
  <c r="A1485" i="1"/>
  <c r="B1484" i="1"/>
  <c r="A1484" i="1"/>
  <c r="B1483" i="1"/>
  <c r="A1483" i="1"/>
  <c r="B1482" i="1"/>
  <c r="A1482" i="1"/>
  <c r="B1481" i="1"/>
  <c r="A1481" i="1"/>
  <c r="B1480" i="1"/>
  <c r="A1480" i="1"/>
  <c r="B1479" i="1"/>
  <c r="A1479" i="1"/>
  <c r="B1478" i="1"/>
  <c r="A1478" i="1"/>
  <c r="B1477" i="1"/>
  <c r="A1477" i="1"/>
  <c r="B1476" i="1"/>
  <c r="A1476" i="1"/>
  <c r="B1475" i="1"/>
  <c r="A1475" i="1"/>
  <c r="B1474" i="1"/>
  <c r="A1474" i="1"/>
  <c r="B1473" i="1"/>
  <c r="A1473" i="1"/>
  <c r="B1472" i="1"/>
  <c r="A1472" i="1"/>
  <c r="B1471" i="1"/>
  <c r="A1471" i="1"/>
  <c r="B1470" i="1"/>
  <c r="A1470" i="1"/>
  <c r="B1469" i="1"/>
  <c r="A1469" i="1"/>
  <c r="B1468" i="1"/>
  <c r="A1468" i="1"/>
  <c r="B1467" i="1"/>
  <c r="A1467" i="1"/>
  <c r="B1466" i="1"/>
  <c r="A1466" i="1"/>
  <c r="B1453" i="1"/>
  <c r="A1453" i="1"/>
  <c r="B1452" i="1"/>
  <c r="A1452" i="1"/>
  <c r="B1451" i="1"/>
  <c r="A1451" i="1"/>
  <c r="B1450" i="1"/>
  <c r="A1450" i="1"/>
  <c r="B1449" i="1"/>
  <c r="A1449" i="1"/>
  <c r="B1448" i="1"/>
  <c r="A1448" i="1"/>
  <c r="B1447" i="1"/>
  <c r="A1447" i="1"/>
  <c r="B1446" i="1"/>
  <c r="A1446" i="1"/>
  <c r="B1445" i="1"/>
  <c r="A1445" i="1"/>
  <c r="B1444" i="1"/>
  <c r="A1444" i="1"/>
  <c r="B1443" i="1"/>
  <c r="A1443" i="1"/>
  <c r="B1442" i="1"/>
  <c r="A1442" i="1"/>
  <c r="B1441" i="1"/>
  <c r="A1441" i="1"/>
  <c r="B1440" i="1"/>
  <c r="A1440" i="1"/>
  <c r="B1439" i="1"/>
  <c r="A1439" i="1"/>
  <c r="B1438" i="1"/>
  <c r="A1438" i="1"/>
  <c r="B1437" i="1"/>
  <c r="A1437" i="1"/>
  <c r="B1436" i="1"/>
  <c r="A1436" i="1"/>
  <c r="B1435" i="1"/>
  <c r="A1435" i="1"/>
  <c r="B1432" i="1"/>
  <c r="A1432" i="1"/>
  <c r="B1431" i="1"/>
  <c r="A1431" i="1"/>
  <c r="B1430" i="1"/>
  <c r="A1430" i="1"/>
  <c r="B1429" i="1"/>
  <c r="A1429" i="1"/>
  <c r="B1428" i="1"/>
  <c r="A1428" i="1"/>
  <c r="B1427" i="1"/>
  <c r="A1427" i="1"/>
  <c r="B1426" i="1"/>
  <c r="A1426" i="1"/>
  <c r="B1425" i="1"/>
  <c r="A1425" i="1"/>
  <c r="B1424" i="1"/>
  <c r="A1424" i="1"/>
  <c r="B1423" i="1"/>
  <c r="A1423" i="1"/>
  <c r="B1422" i="1"/>
  <c r="A1422" i="1"/>
  <c r="B1421" i="1"/>
  <c r="A1421" i="1"/>
  <c r="B1420" i="1"/>
  <c r="A1420" i="1"/>
  <c r="B1419" i="1"/>
  <c r="A1419" i="1"/>
  <c r="B1418" i="1"/>
  <c r="A1418" i="1"/>
  <c r="B1417" i="1"/>
  <c r="A1417" i="1"/>
  <c r="B1416" i="1"/>
  <c r="A1416" i="1"/>
  <c r="B1415" i="1"/>
  <c r="A1415" i="1"/>
  <c r="B1414" i="1"/>
  <c r="A1414" i="1"/>
  <c r="B1413" i="1"/>
  <c r="A1413" i="1"/>
  <c r="B1412" i="1"/>
  <c r="A1412" i="1"/>
  <c r="B1411" i="1"/>
  <c r="A1411" i="1"/>
  <c r="B1410" i="1"/>
  <c r="A1410" i="1"/>
  <c r="B1409" i="1"/>
  <c r="A1409" i="1"/>
  <c r="B1408" i="1"/>
  <c r="A1408" i="1"/>
  <c r="B1407" i="1"/>
  <c r="A1407" i="1"/>
  <c r="B1406" i="1"/>
  <c r="A1406" i="1"/>
  <c r="B1405" i="1"/>
  <c r="A1405" i="1"/>
  <c r="B1404" i="1"/>
  <c r="A1404" i="1"/>
  <c r="B1403" i="1"/>
  <c r="A1403" i="1"/>
  <c r="B1402" i="1"/>
  <c r="A1402" i="1"/>
  <c r="B1401" i="1"/>
  <c r="A1401" i="1"/>
  <c r="B1400" i="1"/>
  <c r="A1400" i="1"/>
  <c r="B1399" i="1"/>
  <c r="A1399" i="1"/>
  <c r="B1398" i="1"/>
  <c r="A1398" i="1"/>
  <c r="B1397" i="1"/>
  <c r="A1397" i="1"/>
  <c r="B1396" i="1"/>
  <c r="A1396" i="1"/>
  <c r="B1395" i="1"/>
  <c r="A1395" i="1"/>
  <c r="B1394" i="1"/>
  <c r="A1394" i="1"/>
  <c r="B1393" i="1"/>
  <c r="A1393" i="1"/>
  <c r="B1392" i="1"/>
  <c r="A1392" i="1"/>
  <c r="B1391" i="1"/>
  <c r="A1391" i="1"/>
  <c r="B1390" i="1"/>
  <c r="A1390" i="1"/>
  <c r="B1389" i="1"/>
  <c r="A1389" i="1"/>
  <c r="B1388" i="1"/>
  <c r="A1388" i="1"/>
  <c r="B1387" i="1"/>
  <c r="A1387" i="1"/>
  <c r="B1386" i="1"/>
  <c r="A1386" i="1"/>
  <c r="B1385" i="1"/>
  <c r="A1385" i="1"/>
  <c r="B1384" i="1"/>
  <c r="A1384" i="1"/>
  <c r="B1383" i="1"/>
  <c r="A1383" i="1"/>
  <c r="B1382" i="1"/>
  <c r="A1382" i="1"/>
  <c r="B1381" i="1"/>
  <c r="A1381" i="1"/>
  <c r="B1380" i="1"/>
  <c r="A1380" i="1"/>
  <c r="B1379" i="1"/>
  <c r="A1379" i="1"/>
  <c r="B1378" i="1"/>
  <c r="A1378" i="1"/>
  <c r="B1193" i="1"/>
  <c r="A1193" i="1"/>
  <c r="B1186" i="1"/>
  <c r="A1186" i="1"/>
  <c r="B1185" i="1"/>
  <c r="A1185" i="1"/>
  <c r="B1184" i="1"/>
  <c r="A1184" i="1"/>
  <c r="B1183" i="1"/>
  <c r="A1183" i="1"/>
  <c r="B1182" i="1"/>
  <c r="A1182" i="1"/>
  <c r="B1181" i="1"/>
  <c r="A1181" i="1"/>
  <c r="B1180" i="1"/>
  <c r="A1180" i="1"/>
  <c r="B1179" i="1"/>
  <c r="A1179" i="1"/>
  <c r="B1178" i="1"/>
  <c r="A1178" i="1"/>
  <c r="B1177" i="1"/>
  <c r="A1177" i="1"/>
  <c r="B1176" i="1"/>
  <c r="A1176" i="1"/>
  <c r="B1175" i="1"/>
  <c r="A1175" i="1"/>
  <c r="B1174" i="1"/>
  <c r="A1174" i="1"/>
  <c r="B1173" i="1"/>
  <c r="A1173" i="1"/>
  <c r="B1172" i="1"/>
  <c r="A1172" i="1"/>
  <c r="B1171" i="1"/>
  <c r="A1171" i="1"/>
  <c r="B1170" i="1"/>
  <c r="A1170" i="1"/>
  <c r="B1169" i="1"/>
  <c r="A1169" i="1"/>
  <c r="B1168" i="1"/>
  <c r="A1168" i="1"/>
  <c r="B1167" i="1"/>
  <c r="A1167" i="1"/>
  <c r="B1116" i="1"/>
  <c r="A1116" i="1"/>
  <c r="B1115" i="1"/>
  <c r="A1115" i="1"/>
  <c r="B1114" i="1"/>
  <c r="A1114" i="1"/>
  <c r="B1113" i="1"/>
  <c r="A1113" i="1"/>
  <c r="B1112" i="1"/>
  <c r="A1112" i="1"/>
  <c r="B1111" i="1"/>
  <c r="A1111" i="1"/>
  <c r="B1110" i="1"/>
  <c r="A1110" i="1"/>
  <c r="B1109" i="1"/>
  <c r="A1109" i="1"/>
  <c r="B1108" i="1"/>
  <c r="A1108" i="1"/>
  <c r="B1107" i="1"/>
  <c r="A1107" i="1"/>
  <c r="B1106" i="1"/>
  <c r="A1106" i="1"/>
  <c r="B1105" i="1"/>
  <c r="A1105" i="1"/>
  <c r="B1104" i="1"/>
  <c r="A1104" i="1"/>
  <c r="B1103" i="1"/>
  <c r="A1103" i="1"/>
  <c r="B1102" i="1"/>
  <c r="A1102" i="1"/>
  <c r="B1101" i="1"/>
  <c r="A1101" i="1"/>
  <c r="B1100" i="1"/>
  <c r="A1100" i="1"/>
  <c r="B1099" i="1"/>
  <c r="A1099" i="1"/>
  <c r="B1098" i="1"/>
  <c r="A1098" i="1"/>
  <c r="B1097" i="1"/>
  <c r="A1097" i="1"/>
  <c r="B1096" i="1"/>
  <c r="A1096" i="1"/>
  <c r="B1095" i="1"/>
  <c r="A1095" i="1"/>
  <c r="B1094" i="1"/>
  <c r="A1094" i="1"/>
  <c r="B1093" i="1"/>
  <c r="A1093" i="1"/>
  <c r="B1092" i="1"/>
  <c r="A1092" i="1"/>
  <c r="B1091" i="1"/>
  <c r="A1091" i="1"/>
  <c r="B1090" i="1"/>
  <c r="A1090" i="1"/>
  <c r="B1089" i="1"/>
  <c r="A1089" i="1"/>
  <c r="B1088" i="1"/>
  <c r="A1088" i="1"/>
  <c r="B1087" i="1"/>
  <c r="A1087" i="1"/>
  <c r="B1086" i="1"/>
  <c r="A1086" i="1"/>
  <c r="B1085" i="1"/>
  <c r="A1085" i="1"/>
  <c r="B1084" i="1"/>
  <c r="A1084" i="1"/>
  <c r="B1083" i="1"/>
  <c r="A1083" i="1"/>
  <c r="B1082" i="1"/>
  <c r="A1082" i="1"/>
  <c r="B1081" i="1"/>
  <c r="A1081" i="1"/>
  <c r="B1080" i="1"/>
  <c r="A1080" i="1"/>
  <c r="B1079" i="1"/>
  <c r="A1079" i="1"/>
  <c r="B1078" i="1"/>
  <c r="A1078" i="1"/>
  <c r="B1077" i="1"/>
  <c r="A1077" i="1"/>
  <c r="B1076" i="1"/>
  <c r="A1076" i="1"/>
  <c r="B1075" i="1"/>
  <c r="A1075" i="1"/>
  <c r="B1074" i="1"/>
  <c r="A1074" i="1"/>
  <c r="B1073" i="1"/>
  <c r="A1073" i="1"/>
  <c r="B1072" i="1"/>
  <c r="A1072" i="1"/>
  <c r="B1071" i="1"/>
  <c r="A1071" i="1"/>
  <c r="B1070" i="1"/>
  <c r="A1070" i="1"/>
  <c r="B1069" i="1"/>
  <c r="A1069" i="1"/>
  <c r="B1068" i="1"/>
  <c r="A1068" i="1"/>
  <c r="B1067" i="1"/>
  <c r="A1067" i="1"/>
  <c r="B1066" i="1"/>
  <c r="A1066" i="1"/>
  <c r="B1065" i="1"/>
  <c r="A1065" i="1"/>
  <c r="B1064" i="1"/>
  <c r="A1064" i="1"/>
  <c r="B1063" i="1"/>
  <c r="A1063" i="1"/>
  <c r="B1062" i="1"/>
  <c r="A1062" i="1"/>
  <c r="B1061" i="1"/>
  <c r="A1061" i="1"/>
  <c r="B1034" i="1"/>
  <c r="A1034" i="1"/>
  <c r="B1019" i="1"/>
  <c r="A1019" i="1"/>
  <c r="B1018" i="1"/>
  <c r="A1018" i="1"/>
  <c r="B1017" i="1"/>
  <c r="A1017" i="1"/>
  <c r="B1016" i="1"/>
  <c r="A1016" i="1"/>
  <c r="B1015" i="1"/>
  <c r="A1015" i="1"/>
  <c r="B1014" i="1"/>
  <c r="A1014" i="1"/>
  <c r="B1013" i="1"/>
  <c r="A1013" i="1"/>
  <c r="B1012" i="1"/>
  <c r="A1012" i="1"/>
  <c r="B1011" i="1"/>
  <c r="A1011" i="1"/>
  <c r="B1010" i="1"/>
  <c r="A1010" i="1"/>
  <c r="B1009" i="1"/>
  <c r="A1009" i="1"/>
  <c r="B1008" i="1"/>
  <c r="A1008" i="1"/>
  <c r="B1007" i="1"/>
  <c r="A1007" i="1"/>
  <c r="B1006" i="1"/>
  <c r="A1006" i="1"/>
  <c r="B1005" i="1"/>
  <c r="A1005" i="1"/>
  <c r="B1004" i="1"/>
  <c r="A1004" i="1"/>
  <c r="B1003" i="1"/>
  <c r="A1003" i="1"/>
  <c r="B1002" i="1"/>
  <c r="A1002" i="1"/>
  <c r="B1001" i="1"/>
  <c r="A1001" i="1"/>
  <c r="B1000" i="1"/>
  <c r="A1000" i="1"/>
  <c r="B999" i="1"/>
  <c r="A999" i="1"/>
  <c r="B998" i="1"/>
  <c r="A998" i="1"/>
  <c r="B997" i="1"/>
  <c r="A997" i="1"/>
  <c r="B996" i="1"/>
  <c r="A996" i="1"/>
  <c r="B995" i="1"/>
  <c r="A995" i="1"/>
  <c r="B994" i="1"/>
  <c r="A994" i="1"/>
  <c r="B993" i="1"/>
  <c r="A993" i="1"/>
  <c r="B992" i="1"/>
  <c r="A992" i="1"/>
  <c r="B990" i="1"/>
  <c r="A990" i="1"/>
  <c r="B960" i="1"/>
  <c r="A960" i="1"/>
  <c r="B959" i="1"/>
  <c r="A959" i="1"/>
  <c r="B958" i="1"/>
  <c r="A958" i="1"/>
  <c r="B957" i="1"/>
  <c r="A957" i="1"/>
  <c r="B956" i="1"/>
  <c r="A956" i="1"/>
  <c r="B955" i="1"/>
  <c r="A955" i="1"/>
  <c r="B954" i="1"/>
  <c r="A954" i="1"/>
  <c r="B953" i="1"/>
  <c r="A953" i="1"/>
  <c r="B952" i="1"/>
  <c r="A952" i="1"/>
  <c r="B951" i="1"/>
  <c r="A951" i="1"/>
  <c r="B950" i="1"/>
  <c r="A950" i="1"/>
  <c r="B949" i="1"/>
  <c r="A949" i="1"/>
  <c r="B947" i="1"/>
  <c r="A947" i="1"/>
  <c r="B946" i="1"/>
  <c r="A946" i="1"/>
  <c r="B945" i="1"/>
  <c r="A945" i="1"/>
  <c r="B944" i="1"/>
  <c r="A944" i="1"/>
  <c r="B943" i="1"/>
  <c r="A943" i="1"/>
  <c r="B942" i="1"/>
  <c r="A942" i="1"/>
  <c r="B941" i="1"/>
  <c r="A941" i="1"/>
  <c r="B940" i="1"/>
  <c r="A940" i="1"/>
  <c r="B939" i="1"/>
  <c r="A939" i="1"/>
  <c r="B938" i="1"/>
  <c r="A938" i="1"/>
  <c r="B937" i="1"/>
  <c r="A937" i="1"/>
  <c r="B936" i="1"/>
  <c r="A936" i="1"/>
  <c r="B935" i="1"/>
  <c r="A935" i="1"/>
  <c r="B934" i="1"/>
  <c r="A934" i="1"/>
  <c r="B933" i="1"/>
  <c r="A933" i="1"/>
  <c r="B932" i="1"/>
  <c r="A932" i="1"/>
  <c r="B931" i="1"/>
  <c r="A931" i="1"/>
  <c r="B930" i="1"/>
  <c r="A930" i="1"/>
  <c r="B929" i="1"/>
  <c r="A929" i="1"/>
  <c r="B928" i="1"/>
  <c r="A928" i="1"/>
  <c r="B927" i="1"/>
  <c r="A927" i="1"/>
  <c r="B926" i="1"/>
  <c r="A926" i="1"/>
  <c r="B925" i="1"/>
  <c r="A925" i="1"/>
  <c r="B924" i="1"/>
  <c r="A924" i="1"/>
  <c r="B923" i="1"/>
  <c r="A923" i="1"/>
  <c r="B922" i="1"/>
  <c r="A922" i="1"/>
  <c r="B902" i="1"/>
  <c r="A902" i="1"/>
  <c r="B901" i="1"/>
  <c r="A901" i="1"/>
  <c r="B900" i="1"/>
  <c r="A900" i="1"/>
  <c r="B899" i="1"/>
  <c r="A899" i="1"/>
  <c r="B898" i="1"/>
  <c r="A898" i="1"/>
  <c r="B897" i="1"/>
  <c r="A897" i="1"/>
  <c r="B896" i="1"/>
  <c r="A896" i="1"/>
  <c r="B895" i="1"/>
  <c r="A895" i="1"/>
  <c r="B894" i="1"/>
  <c r="A894" i="1"/>
  <c r="B893" i="1"/>
  <c r="A893" i="1"/>
  <c r="B892" i="1"/>
  <c r="A892" i="1"/>
  <c r="B891" i="1"/>
  <c r="A891" i="1"/>
  <c r="B890" i="1"/>
  <c r="A890" i="1"/>
  <c r="B889" i="1"/>
  <c r="A889" i="1"/>
  <c r="B888" i="1"/>
  <c r="A888" i="1"/>
  <c r="B884" i="1"/>
  <c r="A884" i="1"/>
  <c r="B883" i="1"/>
  <c r="A883" i="1"/>
  <c r="B882" i="1"/>
  <c r="A882" i="1"/>
  <c r="B881" i="1"/>
  <c r="A881" i="1"/>
  <c r="B868" i="1"/>
  <c r="A868" i="1"/>
  <c r="B806" i="1"/>
  <c r="A806" i="1"/>
  <c r="B805" i="1"/>
  <c r="A805" i="1"/>
  <c r="B804" i="1"/>
  <c r="A804" i="1"/>
  <c r="B803" i="1"/>
  <c r="A803" i="1"/>
  <c r="B802" i="1"/>
  <c r="A802" i="1"/>
  <c r="B801" i="1"/>
  <c r="A801" i="1"/>
  <c r="B781" i="1"/>
  <c r="A781" i="1"/>
  <c r="B780" i="1"/>
  <c r="A780" i="1"/>
  <c r="B779" i="1"/>
  <c r="A779" i="1"/>
  <c r="B778" i="1"/>
  <c r="A778" i="1"/>
  <c r="B777" i="1"/>
  <c r="A777" i="1"/>
  <c r="B776" i="1"/>
  <c r="A776" i="1"/>
  <c r="B775" i="1"/>
  <c r="A775" i="1"/>
  <c r="B774" i="1"/>
  <c r="A774" i="1"/>
  <c r="B773" i="1"/>
  <c r="A773" i="1"/>
  <c r="B772" i="1"/>
  <c r="A772" i="1"/>
  <c r="B771" i="1"/>
  <c r="A771" i="1"/>
  <c r="B770" i="1"/>
  <c r="A770" i="1"/>
  <c r="B769" i="1"/>
  <c r="A769" i="1"/>
  <c r="B768" i="1"/>
  <c r="A768" i="1"/>
  <c r="B767" i="1"/>
  <c r="A767" i="1"/>
  <c r="B766" i="1"/>
  <c r="A766" i="1"/>
  <c r="B765" i="1"/>
  <c r="A765" i="1"/>
  <c r="B764" i="1"/>
  <c r="A764" i="1"/>
  <c r="B763" i="1"/>
  <c r="A763" i="1"/>
  <c r="B762" i="1"/>
  <c r="A762" i="1"/>
  <c r="B761" i="1"/>
  <c r="A761" i="1"/>
  <c r="B760" i="1"/>
  <c r="A760" i="1"/>
  <c r="B759" i="1"/>
  <c r="A759" i="1"/>
  <c r="B758" i="1"/>
  <c r="A758" i="1"/>
  <c r="B757" i="1"/>
  <c r="A757" i="1"/>
  <c r="B756" i="1"/>
  <c r="A756" i="1"/>
  <c r="B755" i="1"/>
  <c r="A755" i="1"/>
  <c r="B754" i="1"/>
  <c r="A754" i="1"/>
  <c r="B735" i="1"/>
  <c r="A735" i="1"/>
  <c r="B710" i="1"/>
  <c r="A710" i="1"/>
  <c r="B709" i="1"/>
  <c r="A709" i="1"/>
  <c r="B708" i="1"/>
  <c r="A708" i="1"/>
  <c r="B707" i="1"/>
  <c r="A707" i="1"/>
  <c r="B706" i="1"/>
  <c r="A706" i="1"/>
  <c r="B705" i="1"/>
  <c r="A705" i="1"/>
  <c r="B704" i="1"/>
  <c r="A704" i="1"/>
  <c r="B703" i="1"/>
  <c r="A703" i="1"/>
  <c r="B702" i="1"/>
  <c r="A702" i="1"/>
  <c r="B701" i="1"/>
  <c r="A701" i="1"/>
  <c r="B700" i="1"/>
  <c r="A700" i="1"/>
  <c r="B699" i="1"/>
  <c r="A699" i="1"/>
  <c r="B698" i="1"/>
  <c r="A698" i="1"/>
  <c r="B697" i="1"/>
  <c r="A697" i="1"/>
  <c r="B696" i="1"/>
  <c r="A696" i="1"/>
  <c r="B695" i="1"/>
  <c r="A695" i="1"/>
  <c r="B694" i="1"/>
  <c r="A694" i="1"/>
  <c r="B693" i="1"/>
  <c r="A693" i="1"/>
  <c r="B692" i="1"/>
  <c r="A692" i="1"/>
  <c r="B691" i="1"/>
  <c r="A691" i="1"/>
  <c r="B690" i="1"/>
  <c r="A690" i="1"/>
  <c r="B689" i="1"/>
  <c r="A689" i="1"/>
  <c r="B688" i="1"/>
  <c r="A688" i="1"/>
  <c r="B687" i="1"/>
  <c r="A687" i="1"/>
  <c r="B661" i="1"/>
  <c r="A661" i="1"/>
  <c r="B648" i="1"/>
  <c r="A648" i="1"/>
  <c r="B626" i="1"/>
  <c r="A626" i="1"/>
  <c r="B611" i="1"/>
  <c r="A611" i="1"/>
  <c r="B609" i="1"/>
  <c r="A609" i="1"/>
  <c r="B608" i="1"/>
  <c r="A608" i="1"/>
  <c r="B607" i="1"/>
  <c r="A607" i="1"/>
  <c r="B606" i="1"/>
  <c r="A606" i="1"/>
  <c r="B592" i="1"/>
  <c r="A592" i="1"/>
  <c r="B591" i="1"/>
  <c r="A591" i="1"/>
  <c r="B590" i="1"/>
  <c r="A590" i="1"/>
  <c r="B589" i="1"/>
  <c r="A589" i="1"/>
  <c r="B588" i="1"/>
  <c r="A588" i="1"/>
  <c r="B587" i="1"/>
  <c r="A587" i="1"/>
  <c r="B586" i="1"/>
  <c r="A586" i="1"/>
  <c r="B585" i="1"/>
  <c r="A585" i="1"/>
  <c r="B584" i="1"/>
  <c r="A584" i="1"/>
  <c r="B583" i="1"/>
  <c r="A583" i="1"/>
  <c r="B582" i="1"/>
  <c r="A582" i="1"/>
  <c r="B580" i="1"/>
  <c r="A580" i="1"/>
  <c r="B578" i="1"/>
  <c r="A578" i="1"/>
  <c r="B576" i="1"/>
  <c r="A576" i="1"/>
  <c r="B574" i="1"/>
  <c r="A574" i="1"/>
  <c r="B572" i="1"/>
  <c r="A572" i="1"/>
  <c r="B570" i="1"/>
  <c r="A570" i="1"/>
  <c r="B566" i="1"/>
  <c r="A566" i="1"/>
  <c r="B564" i="1"/>
  <c r="A564" i="1"/>
  <c r="B562" i="1"/>
  <c r="A562" i="1"/>
  <c r="B560" i="1"/>
  <c r="A560" i="1"/>
  <c r="B558" i="1"/>
  <c r="A558" i="1"/>
  <c r="B556" i="1"/>
  <c r="A556" i="1"/>
  <c r="B552" i="1"/>
  <c r="A552" i="1"/>
  <c r="B551" i="1"/>
  <c r="A551" i="1"/>
  <c r="B549" i="1"/>
  <c r="A549" i="1"/>
  <c r="B546" i="1"/>
  <c r="A546" i="1"/>
  <c r="B544" i="1"/>
  <c r="A544" i="1"/>
  <c r="B542" i="1"/>
  <c r="A542" i="1"/>
  <c r="B540" i="1"/>
  <c r="A540" i="1"/>
  <c r="B538" i="1"/>
  <c r="A538" i="1"/>
  <c r="B536" i="1"/>
  <c r="A536" i="1"/>
  <c r="B534" i="1"/>
  <c r="A534" i="1"/>
  <c r="B532" i="1"/>
  <c r="A532" i="1"/>
  <c r="B528" i="1"/>
  <c r="A528" i="1"/>
  <c r="B527" i="1"/>
  <c r="A527" i="1"/>
  <c r="B522" i="1"/>
  <c r="A522" i="1"/>
  <c r="B519" i="1"/>
  <c r="A519" i="1"/>
  <c r="B515" i="1"/>
  <c r="A515" i="1"/>
  <c r="B512" i="1"/>
  <c r="A512" i="1"/>
  <c r="B510" i="1"/>
  <c r="A510" i="1"/>
  <c r="B508" i="1"/>
  <c r="A508" i="1"/>
  <c r="B506" i="1"/>
  <c r="A506" i="1"/>
  <c r="B504" i="1"/>
  <c r="A504" i="1"/>
  <c r="B502" i="1"/>
  <c r="A502" i="1"/>
  <c r="B500" i="1"/>
  <c r="A500" i="1"/>
  <c r="B491" i="1"/>
  <c r="A491" i="1"/>
  <c r="B489" i="1"/>
  <c r="A489" i="1"/>
  <c r="B487" i="1"/>
  <c r="A487" i="1"/>
  <c r="B485" i="1"/>
  <c r="A485" i="1"/>
  <c r="B483" i="1"/>
  <c r="A483" i="1"/>
  <c r="B481" i="1"/>
  <c r="A481" i="1"/>
  <c r="B476" i="1"/>
  <c r="A476" i="1"/>
  <c r="B474" i="1"/>
  <c r="A474" i="1"/>
  <c r="B472" i="1"/>
  <c r="A472" i="1"/>
  <c r="B470" i="1"/>
  <c r="A470" i="1"/>
  <c r="B468" i="1"/>
  <c r="A468" i="1"/>
  <c r="B466" i="1"/>
  <c r="A466" i="1"/>
  <c r="B462" i="1"/>
  <c r="A462" i="1"/>
  <c r="B457" i="1"/>
  <c r="A457" i="1"/>
  <c r="B455" i="1"/>
  <c r="A455" i="1"/>
  <c r="B453" i="1"/>
  <c r="A453" i="1"/>
  <c r="B451" i="1"/>
  <c r="A451" i="1"/>
  <c r="B449" i="1"/>
  <c r="A449" i="1"/>
  <c r="B446" i="1"/>
  <c r="A446" i="1"/>
  <c r="B444" i="1"/>
  <c r="A444" i="1"/>
  <c r="B442" i="1"/>
  <c r="A442" i="1"/>
  <c r="B440" i="1"/>
  <c r="A440" i="1"/>
  <c r="B436" i="1"/>
  <c r="A436" i="1"/>
  <c r="B434" i="1"/>
  <c r="A434" i="1"/>
  <c r="B432" i="1"/>
  <c r="A432" i="1"/>
  <c r="B429" i="1"/>
  <c r="A429" i="1"/>
  <c r="B427" i="1"/>
  <c r="A427" i="1"/>
  <c r="B425" i="1"/>
  <c r="A425" i="1"/>
  <c r="B421" i="1"/>
  <c r="A421" i="1"/>
  <c r="B418" i="1"/>
  <c r="A418" i="1"/>
  <c r="B416" i="1"/>
  <c r="A416" i="1"/>
  <c r="B414" i="1"/>
  <c r="A414" i="1"/>
  <c r="B412" i="1"/>
  <c r="A412" i="1"/>
  <c r="B410" i="1"/>
  <c r="A410" i="1"/>
  <c r="B408" i="1"/>
  <c r="A408" i="1"/>
  <c r="B404" i="1"/>
  <c r="A404" i="1"/>
  <c r="B402" i="1"/>
  <c r="A402" i="1"/>
  <c r="B400" i="1"/>
  <c r="A400" i="1"/>
  <c r="B398" i="1"/>
  <c r="A398" i="1"/>
  <c r="B396" i="1"/>
  <c r="A396" i="1"/>
  <c r="B394" i="1"/>
  <c r="A394" i="1"/>
  <c r="B386" i="1"/>
  <c r="A386" i="1"/>
  <c r="B384" i="1"/>
  <c r="A384" i="1"/>
  <c r="B382" i="1"/>
  <c r="A382" i="1"/>
  <c r="B380" i="1"/>
  <c r="A380" i="1"/>
  <c r="B378" i="1"/>
  <c r="A378" i="1"/>
  <c r="B376" i="1"/>
  <c r="A376" i="1"/>
  <c r="B360" i="1"/>
  <c r="A360" i="1"/>
  <c r="B358" i="1"/>
  <c r="A358" i="1"/>
  <c r="B356" i="1"/>
  <c r="A356" i="1"/>
  <c r="B354" i="1"/>
  <c r="A354" i="1"/>
  <c r="B352" i="1"/>
  <c r="A352" i="1"/>
  <c r="B350" i="1"/>
  <c r="A350" i="1"/>
  <c r="B348" i="1"/>
  <c r="A348" i="1"/>
  <c r="B343" i="1"/>
  <c r="A343" i="1"/>
  <c r="B341" i="1"/>
  <c r="A341" i="1"/>
  <c r="B336" i="1"/>
  <c r="A336" i="1"/>
  <c r="B334" i="1"/>
  <c r="A334" i="1"/>
  <c r="B332" i="1"/>
  <c r="A332" i="1"/>
  <c r="B330" i="1"/>
  <c r="A330" i="1"/>
  <c r="B328" i="1"/>
  <c r="A328" i="1"/>
  <c r="B325" i="1"/>
  <c r="A325" i="1"/>
  <c r="B322" i="1"/>
  <c r="A322" i="1"/>
  <c r="B321" i="1"/>
  <c r="A321" i="1"/>
  <c r="B317" i="1"/>
  <c r="A317" i="1"/>
  <c r="B316" i="1"/>
  <c r="A316" i="1"/>
  <c r="B314" i="1"/>
  <c r="A314" i="1"/>
  <c r="B313" i="1"/>
  <c r="A313" i="1"/>
  <c r="B310" i="1"/>
  <c r="A310" i="1"/>
  <c r="B308" i="1"/>
  <c r="A308" i="1"/>
  <c r="B306" i="1"/>
  <c r="A306" i="1"/>
  <c r="B304" i="1"/>
  <c r="A304" i="1"/>
  <c r="B302" i="1"/>
  <c r="A302" i="1"/>
  <c r="B300" i="1"/>
  <c r="A300" i="1"/>
  <c r="B296" i="1"/>
  <c r="A296" i="1"/>
  <c r="B294" i="1"/>
  <c r="A294" i="1"/>
  <c r="B287" i="1"/>
  <c r="A287" i="1"/>
  <c r="B285" i="1"/>
  <c r="A285" i="1"/>
  <c r="B283" i="1"/>
  <c r="A283" i="1"/>
  <c r="B281" i="1"/>
  <c r="A281" i="1"/>
  <c r="B279" i="1"/>
  <c r="A279" i="1"/>
  <c r="B277" i="1"/>
  <c r="A277" i="1"/>
  <c r="B275" i="1"/>
  <c r="A275" i="1"/>
  <c r="B266" i="1"/>
  <c r="A266" i="1"/>
  <c r="B264" i="1"/>
  <c r="A264" i="1"/>
  <c r="B261" i="1"/>
  <c r="A261" i="1"/>
  <c r="B259" i="1"/>
  <c r="A259" i="1"/>
  <c r="B258" i="1"/>
  <c r="A258" i="1"/>
  <c r="B257" i="1"/>
  <c r="A257" i="1"/>
  <c r="B256" i="1"/>
  <c r="A256" i="1"/>
  <c r="B201" i="1"/>
  <c r="A201" i="1"/>
  <c r="B200" i="1"/>
  <c r="A200" i="1"/>
  <c r="B199" i="1"/>
  <c r="A199" i="1"/>
  <c r="B182" i="1"/>
  <c r="A182" i="1"/>
  <c r="B181" i="1"/>
  <c r="A181" i="1"/>
  <c r="B180" i="1"/>
  <c r="A180" i="1"/>
  <c r="B179" i="1"/>
  <c r="A179" i="1"/>
  <c r="B178" i="1"/>
  <c r="A178" i="1"/>
  <c r="B177" i="1"/>
  <c r="A177" i="1"/>
  <c r="B176" i="1"/>
  <c r="A176" i="1"/>
  <c r="B175" i="1"/>
  <c r="A175" i="1"/>
  <c r="B174" i="1"/>
  <c r="A174" i="1"/>
  <c r="B173" i="1"/>
  <c r="A173" i="1"/>
  <c r="B172" i="1"/>
  <c r="A172" i="1"/>
  <c r="B171" i="1"/>
  <c r="A171" i="1"/>
  <c r="B170" i="1"/>
  <c r="A170" i="1"/>
  <c r="B160" i="1"/>
  <c r="A160" i="1"/>
  <c r="B159" i="1"/>
  <c r="A159" i="1"/>
  <c r="B158" i="1"/>
  <c r="A158" i="1"/>
  <c r="B157" i="1"/>
  <c r="A157" i="1"/>
  <c r="B156" i="1"/>
  <c r="A156" i="1"/>
  <c r="B155" i="1"/>
  <c r="A155" i="1"/>
  <c r="B154" i="1"/>
  <c r="A154" i="1"/>
  <c r="B153" i="1"/>
  <c r="A153" i="1"/>
  <c r="B152" i="1"/>
  <c r="A152" i="1"/>
  <c r="B151" i="1"/>
  <c r="A151" i="1"/>
  <c r="B150" i="1"/>
  <c r="A150" i="1"/>
  <c r="B149" i="1"/>
  <c r="A149" i="1"/>
  <c r="B148" i="1"/>
  <c r="A148" i="1"/>
  <c r="B147" i="1"/>
  <c r="A147" i="1"/>
  <c r="B146" i="1"/>
  <c r="A146" i="1"/>
  <c r="B145" i="1"/>
  <c r="A145" i="1"/>
  <c r="B144" i="1"/>
  <c r="A144" i="1"/>
  <c r="B143" i="1"/>
  <c r="A143" i="1"/>
  <c r="B142" i="1"/>
  <c r="A142" i="1"/>
  <c r="B141" i="1"/>
  <c r="A141" i="1"/>
  <c r="B140" i="1"/>
  <c r="A140" i="1"/>
  <c r="B139" i="1"/>
  <c r="A139" i="1"/>
  <c r="B138" i="1"/>
  <c r="A138" i="1"/>
  <c r="B133" i="1"/>
  <c r="A133" i="1"/>
  <c r="B132" i="1"/>
  <c r="A132" i="1"/>
  <c r="B131" i="1"/>
  <c r="A131" i="1"/>
  <c r="B130" i="1"/>
  <c r="A130" i="1"/>
  <c r="B129" i="1"/>
  <c r="A129" i="1"/>
  <c r="B128" i="1"/>
  <c r="A128" i="1"/>
  <c r="B127" i="1"/>
  <c r="A127" i="1"/>
  <c r="B126" i="1"/>
  <c r="A126" i="1"/>
  <c r="B125" i="1"/>
  <c r="A125" i="1"/>
  <c r="B124" i="1"/>
  <c r="A124" i="1"/>
  <c r="B123" i="1"/>
  <c r="A123" i="1"/>
  <c r="B122" i="1"/>
  <c r="A122" i="1"/>
  <c r="B121" i="1"/>
  <c r="A121" i="1"/>
  <c r="B120" i="1"/>
  <c r="A120" i="1"/>
  <c r="B119" i="1"/>
  <c r="A119" i="1"/>
  <c r="B118" i="1"/>
  <c r="A118" i="1"/>
  <c r="B117" i="1"/>
  <c r="A117" i="1"/>
  <c r="B116" i="1"/>
  <c r="A116" i="1"/>
  <c r="B111" i="1"/>
  <c r="A111" i="1"/>
  <c r="B78" i="1"/>
  <c r="A78" i="1"/>
  <c r="B75" i="1"/>
  <c r="A75" i="1"/>
  <c r="B73" i="1"/>
  <c r="A73" i="1"/>
  <c r="B71" i="1"/>
  <c r="A71" i="1"/>
  <c r="B70" i="1"/>
  <c r="A70" i="1"/>
  <c r="B69" i="1"/>
  <c r="A69" i="1"/>
  <c r="B68" i="1"/>
  <c r="A68" i="1"/>
  <c r="B67" i="1"/>
  <c r="A67" i="1"/>
  <c r="B61" i="1"/>
  <c r="A61" i="1"/>
  <c r="B2158" i="1"/>
  <c r="A2158" i="1"/>
  <c r="B2111" i="1"/>
  <c r="A2111" i="1"/>
  <c r="B2110" i="1"/>
  <c r="A2110" i="1"/>
  <c r="B2109" i="1"/>
  <c r="A2109" i="1"/>
  <c r="B2108" i="1"/>
  <c r="A2108" i="1"/>
  <c r="B2107" i="1"/>
  <c r="A2107" i="1"/>
  <c r="B2106" i="1"/>
  <c r="A2106" i="1"/>
  <c r="B2013" i="1"/>
  <c r="A2013" i="1"/>
  <c r="B2012" i="1"/>
  <c r="A2012" i="1"/>
  <c r="B2011" i="1"/>
  <c r="A2011" i="1"/>
  <c r="B2010" i="1"/>
  <c r="A2010" i="1"/>
  <c r="B2009" i="1"/>
  <c r="A2009" i="1"/>
  <c r="B2008" i="1"/>
  <c r="A2008" i="1"/>
  <c r="B2007" i="1"/>
  <c r="A2007" i="1"/>
  <c r="B2006" i="1"/>
  <c r="A2006" i="1"/>
  <c r="B2005" i="1"/>
  <c r="A2005" i="1"/>
  <c r="B2004" i="1"/>
  <c r="A2004" i="1"/>
  <c r="B2003" i="1"/>
  <c r="A2003" i="1"/>
  <c r="B2002" i="1"/>
  <c r="A2002" i="1"/>
  <c r="B2001" i="1"/>
  <c r="A2001" i="1"/>
  <c r="B2000" i="1"/>
  <c r="A2000" i="1"/>
  <c r="B1999" i="1"/>
  <c r="A1999" i="1"/>
  <c r="B1998" i="1"/>
  <c r="A1998" i="1"/>
  <c r="B1997" i="1"/>
  <c r="A1997" i="1"/>
  <c r="B1996" i="1"/>
  <c r="A1996" i="1"/>
  <c r="B1995" i="1"/>
  <c r="A1995" i="1"/>
  <c r="B1994" i="1"/>
  <c r="A1994" i="1"/>
  <c r="B1993" i="1"/>
  <c r="A1993" i="1"/>
  <c r="B1992" i="1"/>
  <c r="A1992" i="1"/>
  <c r="B1991" i="1"/>
  <c r="A1991" i="1"/>
  <c r="B1990" i="1"/>
  <c r="A1990" i="1"/>
  <c r="B1989" i="1"/>
  <c r="A1989" i="1"/>
  <c r="B1988" i="1"/>
  <c r="A1988" i="1"/>
  <c r="B1987" i="1"/>
  <c r="A1987" i="1"/>
  <c r="B1986" i="1"/>
  <c r="A1986" i="1"/>
  <c r="B1985" i="1"/>
  <c r="A1985" i="1"/>
  <c r="B1984" i="1"/>
  <c r="A1984" i="1"/>
  <c r="B1983" i="1"/>
  <c r="A1983" i="1"/>
  <c r="B1982" i="1"/>
  <c r="A1982" i="1"/>
  <c r="B1981" i="1"/>
  <c r="A1981" i="1"/>
  <c r="B1980" i="1"/>
  <c r="A1980" i="1"/>
  <c r="B1979" i="1"/>
  <c r="A1979" i="1"/>
  <c r="B1978" i="1"/>
  <c r="A1978" i="1"/>
  <c r="B1977" i="1"/>
  <c r="A1977" i="1"/>
  <c r="B1976" i="1"/>
  <c r="A1976" i="1"/>
  <c r="B1975" i="1"/>
  <c r="A1975" i="1"/>
  <c r="B1974" i="1"/>
  <c r="A1974" i="1"/>
  <c r="B1973" i="1"/>
  <c r="A1973" i="1"/>
  <c r="B1972" i="1"/>
  <c r="A1972" i="1"/>
  <c r="B1971" i="1"/>
  <c r="A1971" i="1"/>
  <c r="B1970" i="1"/>
  <c r="A1970" i="1"/>
  <c r="B1969" i="1"/>
  <c r="A1969" i="1"/>
  <c r="B1968" i="1"/>
  <c r="A1968" i="1"/>
  <c r="B1967" i="1"/>
  <c r="A1967" i="1"/>
  <c r="B1966" i="1"/>
  <c r="A1966" i="1"/>
  <c r="B1965" i="1"/>
  <c r="A1965" i="1"/>
  <c r="B1964" i="1"/>
  <c r="A1964" i="1"/>
  <c r="B1963" i="1"/>
  <c r="A1963" i="1"/>
  <c r="B1962" i="1"/>
  <c r="A1962" i="1"/>
  <c r="B1961" i="1"/>
  <c r="A1961" i="1"/>
  <c r="B1960" i="1"/>
  <c r="A1960" i="1"/>
  <c r="B1959" i="1"/>
  <c r="A1959" i="1"/>
  <c r="B1958" i="1"/>
  <c r="A1958" i="1"/>
  <c r="B1957" i="1"/>
  <c r="A1957" i="1"/>
  <c r="B1956" i="1"/>
  <c r="A1956" i="1"/>
  <c r="B1955" i="1"/>
  <c r="A1955" i="1"/>
  <c r="B1954" i="1"/>
  <c r="A1954" i="1"/>
  <c r="B1953" i="1"/>
  <c r="A1953" i="1"/>
  <c r="B1952" i="1"/>
  <c r="A1952" i="1"/>
  <c r="B1951" i="1"/>
  <c r="A1951" i="1"/>
  <c r="B1890" i="1"/>
  <c r="A1890" i="1"/>
  <c r="B1887" i="1"/>
  <c r="A1887" i="1"/>
  <c r="B1886" i="1"/>
  <c r="A1886" i="1"/>
  <c r="B1885" i="1"/>
  <c r="A1885" i="1"/>
  <c r="B1884" i="1"/>
  <c r="A1884" i="1"/>
  <c r="B1883" i="1"/>
  <c r="A1883" i="1"/>
  <c r="B1882" i="1"/>
  <c r="A1882" i="1"/>
  <c r="B1881" i="1"/>
  <c r="A1881" i="1"/>
  <c r="B1880" i="1"/>
  <c r="A1880" i="1"/>
  <c r="B1879" i="1"/>
  <c r="A1879" i="1"/>
  <c r="B1876" i="1"/>
  <c r="A1876" i="1"/>
  <c r="B1874" i="1"/>
  <c r="A1874" i="1"/>
  <c r="B1872" i="1"/>
  <c r="A1872" i="1"/>
  <c r="B1870" i="1"/>
  <c r="A1870" i="1"/>
  <c r="B1866" i="1"/>
  <c r="A1866" i="1"/>
  <c r="B1864" i="1"/>
  <c r="A1864" i="1"/>
  <c r="B1860" i="1"/>
  <c r="A1860" i="1"/>
  <c r="B1855" i="1"/>
  <c r="A1855" i="1"/>
  <c r="B1818" i="1"/>
  <c r="A1818" i="1"/>
  <c r="B1815" i="1"/>
  <c r="A1815" i="1"/>
  <c r="B1812" i="1"/>
  <c r="A1812" i="1"/>
  <c r="B1811" i="1"/>
  <c r="A1811" i="1"/>
  <c r="B1809" i="1"/>
  <c r="A1809" i="1"/>
  <c r="B1807" i="1"/>
  <c r="A1807" i="1"/>
  <c r="B1805" i="1"/>
  <c r="A1805" i="1"/>
  <c r="B1804" i="1"/>
  <c r="A1804" i="1"/>
  <c r="B1802" i="1"/>
  <c r="A1802" i="1"/>
  <c r="B1800" i="1"/>
  <c r="A1800" i="1"/>
  <c r="B1797" i="1"/>
  <c r="A1797" i="1"/>
  <c r="B1795" i="1"/>
  <c r="A1795" i="1"/>
  <c r="B1794" i="1"/>
  <c r="A1794" i="1"/>
  <c r="B1792" i="1"/>
  <c r="A1792" i="1"/>
  <c r="B1790" i="1"/>
  <c r="A1790" i="1"/>
  <c r="B1789" i="1"/>
  <c r="A1789" i="1"/>
  <c r="B1782" i="1"/>
  <c r="A1782" i="1"/>
  <c r="B1781" i="1"/>
  <c r="A1781" i="1"/>
  <c r="B1780" i="1"/>
  <c r="A1780" i="1"/>
  <c r="B1779" i="1"/>
  <c r="A1779" i="1"/>
  <c r="B1778" i="1"/>
  <c r="A1778" i="1"/>
  <c r="B1777" i="1"/>
  <c r="A1777" i="1"/>
  <c r="B1776" i="1"/>
  <c r="A1776" i="1"/>
  <c r="B1775" i="1"/>
  <c r="A1775" i="1"/>
  <c r="B1774" i="1"/>
  <c r="A1774" i="1"/>
  <c r="B1733" i="1"/>
  <c r="A1733" i="1"/>
  <c r="B1732" i="1"/>
  <c r="A1732" i="1"/>
  <c r="B1731" i="1"/>
  <c r="A1731" i="1"/>
  <c r="B1730" i="1"/>
  <c r="A1730" i="1"/>
  <c r="B1729" i="1"/>
  <c r="A1729" i="1"/>
  <c r="B1728" i="1"/>
  <c r="A1728" i="1"/>
  <c r="B1727" i="1"/>
  <c r="A1727" i="1"/>
  <c r="B1726" i="1"/>
  <c r="A1726" i="1"/>
  <c r="B1725" i="1"/>
  <c r="A1725" i="1"/>
  <c r="B1724" i="1"/>
  <c r="A1724" i="1"/>
  <c r="B1723" i="1"/>
  <c r="A1723" i="1"/>
  <c r="B1722" i="1"/>
  <c r="A1722" i="1"/>
  <c r="B1721" i="1"/>
  <c r="A1721" i="1"/>
  <c r="B1720" i="1"/>
  <c r="A1720" i="1"/>
  <c r="B1719" i="1"/>
  <c r="A1719" i="1"/>
  <c r="B1718" i="1"/>
  <c r="A1718" i="1"/>
  <c r="B1717" i="1"/>
  <c r="A1717" i="1"/>
  <c r="B1716" i="1"/>
  <c r="A1716" i="1"/>
  <c r="B1715" i="1"/>
  <c r="A1715" i="1"/>
  <c r="B1714" i="1"/>
  <c r="A1714" i="1"/>
  <c r="B1713" i="1"/>
  <c r="A1713" i="1"/>
  <c r="B1712" i="1"/>
  <c r="A1712" i="1"/>
  <c r="B1711" i="1"/>
  <c r="A1711" i="1"/>
  <c r="B1710" i="1"/>
  <c r="A1710" i="1"/>
  <c r="B1709" i="1"/>
  <c r="A1709" i="1"/>
  <c r="B1708" i="1"/>
  <c r="A1708" i="1"/>
  <c r="B1707" i="1"/>
  <c r="A1707" i="1"/>
  <c r="B1706" i="1"/>
  <c r="A1706" i="1"/>
  <c r="B1705" i="1"/>
  <c r="A1705" i="1"/>
  <c r="B1704" i="1"/>
  <c r="A1704" i="1"/>
  <c r="B1703" i="1"/>
  <c r="A1703" i="1"/>
  <c r="B1702" i="1"/>
  <c r="A1702" i="1"/>
  <c r="B1701" i="1"/>
  <c r="A1701" i="1"/>
  <c r="B1700" i="1"/>
  <c r="A1700" i="1"/>
  <c r="B1699" i="1"/>
  <c r="A1699" i="1"/>
  <c r="B1698" i="1"/>
  <c r="A1698" i="1"/>
  <c r="B1697" i="1"/>
  <c r="A1697" i="1"/>
  <c r="B1696" i="1"/>
  <c r="A1696" i="1"/>
  <c r="B1695" i="1"/>
  <c r="A1695" i="1"/>
  <c r="B1694" i="1"/>
  <c r="A1694" i="1"/>
  <c r="B1680" i="1"/>
  <c r="A1680" i="1"/>
  <c r="B1679" i="1"/>
  <c r="A1679" i="1"/>
  <c r="B1678" i="1"/>
  <c r="A1678" i="1"/>
  <c r="B1677" i="1"/>
  <c r="A1677" i="1"/>
  <c r="B1676" i="1"/>
  <c r="A1676" i="1"/>
  <c r="B1675" i="1"/>
  <c r="A1675" i="1"/>
  <c r="B1674" i="1"/>
  <c r="A1674" i="1"/>
  <c r="B1659" i="1"/>
  <c r="A1659" i="1"/>
  <c r="B1658" i="1"/>
  <c r="A1658" i="1"/>
  <c r="B1657" i="1"/>
  <c r="A1657" i="1"/>
  <c r="B1656" i="1"/>
  <c r="A1656" i="1"/>
  <c r="B1618" i="1"/>
  <c r="A1618" i="1"/>
  <c r="B1617" i="1"/>
  <c r="A1617" i="1"/>
  <c r="B1616" i="1"/>
  <c r="A1616" i="1"/>
  <c r="B1615" i="1"/>
  <c r="A1615" i="1"/>
  <c r="B1614" i="1"/>
  <c r="A1614" i="1"/>
  <c r="B1613" i="1"/>
  <c r="A1613" i="1"/>
  <c r="B1612" i="1"/>
  <c r="A1612" i="1"/>
  <c r="B1611" i="1"/>
  <c r="A1611" i="1"/>
  <c r="B1610" i="1"/>
  <c r="A1610" i="1"/>
  <c r="B1609" i="1"/>
  <c r="A1609" i="1"/>
  <c r="B1608" i="1"/>
  <c r="A1608" i="1"/>
  <c r="B1607" i="1"/>
  <c r="A1607" i="1"/>
  <c r="B1606" i="1"/>
  <c r="A1606" i="1"/>
  <c r="B1605" i="1"/>
  <c r="A1605" i="1"/>
  <c r="B1596" i="1"/>
  <c r="A1596" i="1"/>
  <c r="B1595" i="1"/>
  <c r="A1595" i="1"/>
  <c r="B1594" i="1"/>
  <c r="A1594" i="1"/>
  <c r="B1593" i="1"/>
  <c r="A1593" i="1"/>
  <c r="B1592" i="1"/>
  <c r="A1592" i="1"/>
  <c r="B1591" i="1"/>
  <c r="A1591" i="1"/>
  <c r="B1590" i="1"/>
  <c r="A1590" i="1"/>
  <c r="B1589" i="1"/>
  <c r="A1589" i="1"/>
  <c r="B1588" i="1"/>
  <c r="A1588" i="1"/>
  <c r="B1587" i="1"/>
  <c r="A1587" i="1"/>
  <c r="B1586" i="1"/>
  <c r="A1586" i="1"/>
  <c r="B1585" i="1"/>
  <c r="A1585" i="1"/>
  <c r="B1580" i="1"/>
  <c r="A1580" i="1"/>
  <c r="B1579" i="1"/>
  <c r="A1579" i="1"/>
  <c r="B1465" i="1"/>
  <c r="A1465" i="1"/>
  <c r="B1464" i="1"/>
  <c r="A1464" i="1"/>
  <c r="B1463" i="1"/>
  <c r="A1463" i="1"/>
  <c r="B1462" i="1"/>
  <c r="A1462" i="1"/>
  <c r="B1461" i="1"/>
  <c r="A1461" i="1"/>
  <c r="B1460" i="1"/>
  <c r="A1460" i="1"/>
  <c r="B1459" i="1"/>
  <c r="A1459" i="1"/>
  <c r="B1458" i="1"/>
  <c r="A1458" i="1"/>
  <c r="B1457" i="1"/>
  <c r="A1457" i="1"/>
  <c r="B1456" i="1"/>
  <c r="A1456" i="1"/>
  <c r="B1455" i="1"/>
  <c r="A1455" i="1"/>
  <c r="B1454" i="1"/>
  <c r="A1454" i="1"/>
  <c r="B1434" i="1"/>
  <c r="A1434" i="1"/>
  <c r="B1433" i="1"/>
  <c r="A1433" i="1"/>
  <c r="B1377" i="1"/>
  <c r="A1377" i="1"/>
  <c r="B1376" i="1"/>
  <c r="A1376" i="1"/>
  <c r="B1375" i="1"/>
  <c r="A1375" i="1"/>
  <c r="B1374" i="1"/>
  <c r="A1374" i="1"/>
  <c r="B1373" i="1"/>
  <c r="A1373" i="1"/>
  <c r="B1372" i="1"/>
  <c r="A1372" i="1"/>
  <c r="B1371" i="1"/>
  <c r="A1371" i="1"/>
  <c r="B1369" i="1"/>
  <c r="A1369" i="1"/>
  <c r="B1368" i="1"/>
  <c r="A1368" i="1"/>
  <c r="B1367" i="1"/>
  <c r="A1367" i="1"/>
  <c r="B1366" i="1"/>
  <c r="A1366" i="1"/>
  <c r="B1365" i="1"/>
  <c r="A1365" i="1"/>
  <c r="B1364" i="1"/>
  <c r="A1364" i="1"/>
  <c r="B1363" i="1"/>
  <c r="A1363" i="1"/>
  <c r="B1362" i="1"/>
  <c r="A1362" i="1"/>
  <c r="B1361" i="1"/>
  <c r="A1361" i="1"/>
  <c r="B1360" i="1"/>
  <c r="A1360" i="1"/>
  <c r="B1359" i="1"/>
  <c r="A1359" i="1"/>
  <c r="B1358" i="1"/>
  <c r="A1358" i="1"/>
  <c r="B1357" i="1"/>
  <c r="A1357" i="1"/>
  <c r="B1356" i="1"/>
  <c r="A1356" i="1"/>
  <c r="B1355" i="1"/>
  <c r="A1355" i="1"/>
  <c r="B1354" i="1"/>
  <c r="A1354" i="1"/>
  <c r="B1353" i="1"/>
  <c r="A1353" i="1"/>
  <c r="B1352" i="1"/>
  <c r="A1352" i="1"/>
  <c r="B1351" i="1"/>
  <c r="A1351" i="1"/>
  <c r="B1350" i="1"/>
  <c r="A1350" i="1"/>
  <c r="B1348" i="1"/>
  <c r="A1348" i="1"/>
  <c r="B1345" i="1"/>
  <c r="A1345" i="1"/>
  <c r="B1343" i="1"/>
  <c r="A1343" i="1"/>
  <c r="B1341" i="1"/>
  <c r="A1341" i="1"/>
  <c r="B1337" i="1"/>
  <c r="A1337" i="1"/>
  <c r="B1334" i="1"/>
  <c r="A1334" i="1"/>
  <c r="B1333" i="1"/>
  <c r="A1333" i="1"/>
  <c r="B1332" i="1"/>
  <c r="A1332" i="1"/>
  <c r="B1330" i="1"/>
  <c r="A1330" i="1"/>
  <c r="B1328" i="1"/>
  <c r="A1328" i="1"/>
  <c r="B1326" i="1"/>
  <c r="A1326" i="1"/>
  <c r="B1325" i="1"/>
  <c r="A1325" i="1"/>
  <c r="B1323" i="1"/>
  <c r="A1323" i="1"/>
  <c r="B1320" i="1"/>
  <c r="A1320" i="1"/>
  <c r="B1318" i="1"/>
  <c r="A1318" i="1"/>
  <c r="B1317" i="1"/>
  <c r="A1317" i="1"/>
  <c r="B1316" i="1"/>
  <c r="A1316" i="1"/>
  <c r="B1315" i="1"/>
  <c r="A1315" i="1"/>
  <c r="B1314" i="1"/>
  <c r="A1314" i="1"/>
  <c r="B1313" i="1"/>
  <c r="A1313" i="1"/>
  <c r="B1312" i="1"/>
  <c r="A1312" i="1"/>
  <c r="B1311" i="1"/>
  <c r="A1311" i="1"/>
  <c r="B1310" i="1"/>
  <c r="A1310" i="1"/>
  <c r="B1309" i="1"/>
  <c r="A1309" i="1"/>
  <c r="B1308" i="1"/>
  <c r="A1308" i="1"/>
  <c r="B1307" i="1"/>
  <c r="A1307" i="1"/>
  <c r="B1306" i="1"/>
  <c r="A1306" i="1"/>
  <c r="B1305" i="1"/>
  <c r="A1305" i="1"/>
  <c r="B1304" i="1"/>
  <c r="A1304" i="1"/>
  <c r="B1303" i="1"/>
  <c r="A1303" i="1"/>
  <c r="B1302" i="1"/>
  <c r="A1302" i="1"/>
  <c r="B1301" i="1"/>
  <c r="A1301" i="1"/>
  <c r="B1300" i="1"/>
  <c r="A1300" i="1"/>
  <c r="B1299" i="1"/>
  <c r="A1299" i="1"/>
  <c r="B1298" i="1"/>
  <c r="A1298" i="1"/>
  <c r="B1297" i="1"/>
  <c r="A1297" i="1"/>
  <c r="B1296" i="1"/>
  <c r="A1296" i="1"/>
  <c r="B1295" i="1"/>
  <c r="A1295" i="1"/>
  <c r="B1294" i="1"/>
  <c r="A1294" i="1"/>
  <c r="B1293" i="1"/>
  <c r="A1293" i="1"/>
  <c r="B1292" i="1"/>
  <c r="A1292" i="1"/>
  <c r="B1291" i="1"/>
  <c r="A1291" i="1"/>
  <c r="B1290" i="1"/>
  <c r="A1290" i="1"/>
  <c r="B1289" i="1"/>
  <c r="A1289" i="1"/>
  <c r="B1288" i="1"/>
  <c r="A1288" i="1"/>
  <c r="B1287" i="1"/>
  <c r="A1287" i="1"/>
  <c r="B1286" i="1"/>
  <c r="A1286" i="1"/>
  <c r="B1285" i="1"/>
  <c r="A1285" i="1"/>
  <c r="B1284" i="1"/>
  <c r="A1284" i="1"/>
  <c r="B1283" i="1"/>
  <c r="A1283" i="1"/>
  <c r="B1282" i="1"/>
  <c r="A1282" i="1"/>
  <c r="B1281" i="1"/>
  <c r="A1281" i="1"/>
  <c r="B1280" i="1"/>
  <c r="A1280" i="1"/>
  <c r="B1279" i="1"/>
  <c r="A1279" i="1"/>
  <c r="B1278" i="1"/>
  <c r="A1278" i="1"/>
  <c r="B1277" i="1"/>
  <c r="A1277" i="1"/>
  <c r="B1276" i="1"/>
  <c r="A1276" i="1"/>
  <c r="B1275" i="1"/>
  <c r="A1275" i="1"/>
  <c r="B1274" i="1"/>
  <c r="A1274" i="1"/>
  <c r="B1273" i="1"/>
  <c r="A1273" i="1"/>
  <c r="B1272" i="1"/>
  <c r="A1272" i="1"/>
  <c r="B1271" i="1"/>
  <c r="A1271" i="1"/>
  <c r="B1270" i="1"/>
  <c r="A1270" i="1"/>
  <c r="B1269" i="1"/>
  <c r="A1269" i="1"/>
  <c r="B1268" i="1"/>
  <c r="A1268" i="1"/>
  <c r="B1267" i="1"/>
  <c r="A1267" i="1"/>
  <c r="B1266" i="1"/>
  <c r="A1266" i="1"/>
  <c r="B1265" i="1"/>
  <c r="A1265" i="1"/>
  <c r="B1264" i="1"/>
  <c r="A1264" i="1"/>
  <c r="B1263" i="1"/>
  <c r="A1263" i="1"/>
  <c r="B1262" i="1"/>
  <c r="A1262" i="1"/>
  <c r="B1261" i="1"/>
  <c r="A1261" i="1"/>
  <c r="B1260" i="1"/>
  <c r="A1260" i="1"/>
  <c r="B1259" i="1"/>
  <c r="A1259" i="1"/>
  <c r="B1258" i="1"/>
  <c r="A1258" i="1"/>
  <c r="B1257" i="1"/>
  <c r="A1257" i="1"/>
  <c r="B1256" i="1"/>
  <c r="A1256" i="1"/>
  <c r="B1255" i="1"/>
  <c r="A1255" i="1"/>
  <c r="B1254" i="1"/>
  <c r="A1254" i="1"/>
  <c r="B1253" i="1"/>
  <c r="A1253" i="1"/>
  <c r="B1252" i="1"/>
  <c r="A1252" i="1"/>
  <c r="B1251" i="1"/>
  <c r="A1251" i="1"/>
  <c r="B1250" i="1"/>
  <c r="A1250" i="1"/>
  <c r="B1249" i="1"/>
  <c r="A1249" i="1"/>
  <c r="B1248" i="1"/>
  <c r="A1248" i="1"/>
  <c r="B1247" i="1"/>
  <c r="A1247" i="1"/>
  <c r="B1246" i="1"/>
  <c r="A1246" i="1"/>
  <c r="B1245" i="1"/>
  <c r="A1245" i="1"/>
  <c r="B1244" i="1"/>
  <c r="A1244" i="1"/>
  <c r="B1243" i="1"/>
  <c r="A1243" i="1"/>
  <c r="B1242" i="1"/>
  <c r="A1242" i="1"/>
  <c r="B1241" i="1"/>
  <c r="A1241" i="1"/>
  <c r="B1240" i="1"/>
  <c r="A1240" i="1"/>
  <c r="B1239" i="1"/>
  <c r="A1239" i="1"/>
  <c r="B1238" i="1"/>
  <c r="A1238" i="1"/>
  <c r="B1237" i="1"/>
  <c r="A1237" i="1"/>
  <c r="B1236" i="1"/>
  <c r="A1236" i="1"/>
  <c r="B1235" i="1"/>
  <c r="A1235" i="1"/>
  <c r="B1234" i="1"/>
  <c r="A1234" i="1"/>
  <c r="B1233" i="1"/>
  <c r="A1233" i="1"/>
  <c r="B1232" i="1"/>
  <c r="A1232" i="1"/>
  <c r="B1231" i="1"/>
  <c r="A1231" i="1"/>
  <c r="B1230" i="1"/>
  <c r="A1230" i="1"/>
  <c r="B1229" i="1"/>
  <c r="A1229" i="1"/>
  <c r="B1228" i="1"/>
  <c r="A1228" i="1"/>
  <c r="B1227" i="1"/>
  <c r="A1227" i="1"/>
  <c r="B1226" i="1"/>
  <c r="A1226" i="1"/>
  <c r="B1225" i="1"/>
  <c r="A1225" i="1"/>
  <c r="B1224" i="1"/>
  <c r="A1224" i="1"/>
  <c r="B1223" i="1"/>
  <c r="A1223" i="1"/>
  <c r="B1222" i="1"/>
  <c r="A1222" i="1"/>
  <c r="B1221" i="1"/>
  <c r="A1221" i="1"/>
  <c r="B1220" i="1"/>
  <c r="A1220" i="1"/>
  <c r="B1219" i="1"/>
  <c r="A1219" i="1"/>
  <c r="B1218" i="1"/>
  <c r="A1218" i="1"/>
  <c r="B1217" i="1"/>
  <c r="A1217" i="1"/>
  <c r="B1216" i="1"/>
  <c r="A1216" i="1"/>
  <c r="B1215" i="1"/>
  <c r="A1215" i="1"/>
  <c r="B1214" i="1"/>
  <c r="A1214" i="1"/>
  <c r="B1213" i="1"/>
  <c r="A1213" i="1"/>
  <c r="B1212" i="1"/>
  <c r="A1212" i="1"/>
  <c r="B1211" i="1"/>
  <c r="A1211" i="1"/>
  <c r="B1210" i="1"/>
  <c r="A1210" i="1"/>
  <c r="B1209" i="1"/>
  <c r="A1209" i="1"/>
  <c r="B1208" i="1"/>
  <c r="A1208" i="1"/>
  <c r="B1207" i="1"/>
  <c r="A1207" i="1"/>
  <c r="B1206" i="1"/>
  <c r="A1206" i="1"/>
  <c r="B1205" i="1"/>
  <c r="A1205" i="1"/>
  <c r="B1204" i="1"/>
  <c r="A1204" i="1"/>
  <c r="B1203" i="1"/>
  <c r="A1203" i="1"/>
  <c r="B1202" i="1"/>
  <c r="A1202" i="1"/>
  <c r="B1201" i="1"/>
  <c r="A1201" i="1"/>
  <c r="B1200" i="1"/>
  <c r="A1200" i="1"/>
  <c r="B1199" i="1"/>
  <c r="A1199" i="1"/>
  <c r="B1198" i="1"/>
  <c r="A1198" i="1"/>
  <c r="B1197" i="1"/>
  <c r="A1197" i="1"/>
  <c r="B1196" i="1"/>
  <c r="A1196" i="1"/>
  <c r="B1195" i="1"/>
  <c r="A1195" i="1"/>
  <c r="B1194" i="1"/>
  <c r="A1194" i="1"/>
  <c r="B1192" i="1"/>
  <c r="A1192" i="1"/>
  <c r="B1191" i="1"/>
  <c r="A1191" i="1"/>
  <c r="B1190" i="1"/>
  <c r="A1190" i="1"/>
  <c r="B1189" i="1"/>
  <c r="A1189" i="1"/>
  <c r="B1188" i="1"/>
  <c r="A1188" i="1"/>
  <c r="B1187" i="1"/>
  <c r="A1187" i="1"/>
  <c r="B1166" i="1"/>
  <c r="A1166" i="1"/>
  <c r="B1165" i="1"/>
  <c r="A1165" i="1"/>
  <c r="B1164" i="1"/>
  <c r="A1164" i="1"/>
  <c r="B1163" i="1"/>
  <c r="A1163" i="1"/>
  <c r="B1162" i="1"/>
  <c r="A1162" i="1"/>
  <c r="B1161" i="1"/>
  <c r="A1161" i="1"/>
  <c r="B1160" i="1"/>
  <c r="A1160" i="1"/>
  <c r="B1159" i="1"/>
  <c r="A1159" i="1"/>
  <c r="B1158" i="1"/>
  <c r="A1158" i="1"/>
  <c r="B1157" i="1"/>
  <c r="A1157" i="1"/>
  <c r="B1156" i="1"/>
  <c r="A1156" i="1"/>
  <c r="B1155" i="1"/>
  <c r="A1155" i="1"/>
  <c r="B1154" i="1"/>
  <c r="A1154" i="1"/>
  <c r="B1153" i="1"/>
  <c r="A1153" i="1"/>
  <c r="B1152" i="1"/>
  <c r="A1152" i="1"/>
  <c r="B1151" i="1"/>
  <c r="A1151" i="1"/>
  <c r="B1150" i="1"/>
  <c r="A1150" i="1"/>
  <c r="B1149" i="1"/>
  <c r="A1149" i="1"/>
  <c r="B1148" i="1"/>
  <c r="A1148" i="1"/>
  <c r="B1147" i="1"/>
  <c r="A1147" i="1"/>
  <c r="B1146" i="1"/>
  <c r="A1146" i="1"/>
  <c r="B1145" i="1"/>
  <c r="A1145" i="1"/>
  <c r="B1144" i="1"/>
  <c r="A1144" i="1"/>
  <c r="B1143" i="1"/>
  <c r="A1143" i="1"/>
  <c r="B1142" i="1"/>
  <c r="A1142" i="1"/>
  <c r="B1141" i="1"/>
  <c r="A1141" i="1"/>
  <c r="B1140" i="1"/>
  <c r="A1140" i="1"/>
  <c r="B1139" i="1"/>
  <c r="A1139" i="1"/>
  <c r="B1138" i="1"/>
  <c r="A1138" i="1"/>
  <c r="B1137" i="1"/>
  <c r="A1137" i="1"/>
  <c r="B1136" i="1"/>
  <c r="A1136" i="1"/>
  <c r="B1135" i="1"/>
  <c r="A1135" i="1"/>
  <c r="B1134" i="1"/>
  <c r="A1134" i="1"/>
  <c r="B1133" i="1"/>
  <c r="A1133" i="1"/>
  <c r="B1132" i="1"/>
  <c r="A1132" i="1"/>
  <c r="B1131" i="1"/>
  <c r="A1131" i="1"/>
  <c r="B1130" i="1"/>
  <c r="A1130" i="1"/>
  <c r="B1129" i="1"/>
  <c r="A1129" i="1"/>
  <c r="B1128" i="1"/>
  <c r="A1128" i="1"/>
  <c r="B1127" i="1"/>
  <c r="A1127" i="1"/>
  <c r="B1126" i="1"/>
  <c r="A1126" i="1"/>
  <c r="B1125" i="1"/>
  <c r="A1125" i="1"/>
  <c r="B1124" i="1"/>
  <c r="A1124" i="1"/>
  <c r="B1123" i="1"/>
  <c r="A1123" i="1"/>
  <c r="B1122" i="1"/>
  <c r="A1122" i="1"/>
  <c r="B1121" i="1"/>
  <c r="A1121" i="1"/>
  <c r="B1120" i="1"/>
  <c r="A1120" i="1"/>
  <c r="B1119" i="1"/>
  <c r="A1119" i="1"/>
  <c r="B1118" i="1"/>
  <c r="A1118" i="1"/>
  <c r="B1117" i="1"/>
  <c r="A1117" i="1"/>
  <c r="B1057" i="1"/>
  <c r="A1057" i="1"/>
  <c r="B1055" i="1"/>
  <c r="A1055" i="1"/>
  <c r="B1051" i="1"/>
  <c r="A1051" i="1"/>
  <c r="B1049" i="1"/>
  <c r="A1049" i="1"/>
  <c r="B1048" i="1"/>
  <c r="A1048" i="1"/>
  <c r="B1047" i="1"/>
  <c r="A1047" i="1"/>
  <c r="B1046" i="1"/>
  <c r="A1046" i="1"/>
  <c r="B1045" i="1"/>
  <c r="A1045" i="1"/>
  <c r="B1044" i="1"/>
  <c r="A1044" i="1"/>
  <c r="B1037" i="1"/>
  <c r="A1037" i="1"/>
  <c r="B1036" i="1"/>
  <c r="A1036" i="1"/>
  <c r="B1035" i="1"/>
  <c r="A1035" i="1"/>
  <c r="B1033" i="1"/>
  <c r="A1033" i="1"/>
  <c r="B1032" i="1"/>
  <c r="A1032" i="1"/>
  <c r="B1027" i="1"/>
  <c r="A1027" i="1"/>
  <c r="B1026" i="1"/>
  <c r="A1026" i="1"/>
  <c r="B1020" i="1"/>
  <c r="A1020" i="1"/>
  <c r="B991" i="1"/>
  <c r="A991" i="1"/>
  <c r="B989" i="1"/>
  <c r="A989" i="1"/>
  <c r="B988" i="1"/>
  <c r="A988" i="1"/>
  <c r="B987" i="1"/>
  <c r="A987" i="1"/>
  <c r="B986" i="1"/>
  <c r="A986" i="1"/>
  <c r="B985" i="1"/>
  <c r="A985" i="1"/>
  <c r="B984" i="1"/>
  <c r="A984" i="1"/>
  <c r="B983" i="1"/>
  <c r="A983" i="1"/>
  <c r="B982" i="1"/>
  <c r="A982" i="1"/>
  <c r="B981" i="1"/>
  <c r="A981" i="1"/>
  <c r="B980" i="1"/>
  <c r="A980" i="1"/>
  <c r="B979" i="1"/>
  <c r="A979" i="1"/>
  <c r="B978" i="1"/>
  <c r="A978" i="1"/>
  <c r="B977" i="1"/>
  <c r="A977" i="1"/>
  <c r="B976" i="1"/>
  <c r="A976" i="1"/>
  <c r="B975" i="1"/>
  <c r="A975" i="1"/>
  <c r="B974" i="1"/>
  <c r="A974" i="1"/>
  <c r="B973" i="1"/>
  <c r="A973" i="1"/>
  <c r="B972" i="1"/>
  <c r="A972" i="1"/>
  <c r="B971" i="1"/>
  <c r="A971" i="1"/>
  <c r="B970" i="1"/>
  <c r="A970" i="1"/>
  <c r="B969" i="1"/>
  <c r="A969" i="1"/>
  <c r="B968" i="1"/>
  <c r="A968" i="1"/>
  <c r="B967" i="1"/>
  <c r="A967" i="1"/>
  <c r="B966" i="1"/>
  <c r="A966" i="1"/>
  <c r="B965" i="1"/>
  <c r="A965" i="1"/>
  <c r="B964" i="1"/>
  <c r="A964" i="1"/>
  <c r="B963" i="1"/>
  <c r="A963" i="1"/>
  <c r="B962" i="1"/>
  <c r="A962" i="1"/>
  <c r="B961" i="1"/>
  <c r="A961" i="1"/>
  <c r="B948" i="1"/>
  <c r="A948" i="1"/>
  <c r="B921" i="1"/>
  <c r="A921" i="1"/>
  <c r="B920" i="1"/>
  <c r="A920" i="1"/>
  <c r="B919" i="1"/>
  <c r="A919" i="1"/>
  <c r="B918" i="1"/>
  <c r="A918" i="1"/>
  <c r="B917" i="1"/>
  <c r="A917" i="1"/>
  <c r="B916" i="1"/>
  <c r="A916" i="1"/>
  <c r="B915" i="1"/>
  <c r="A915" i="1"/>
  <c r="B914" i="1"/>
  <c r="A914" i="1"/>
  <c r="B913" i="1"/>
  <c r="A913" i="1"/>
  <c r="B912" i="1"/>
  <c r="A912" i="1"/>
  <c r="B911" i="1"/>
  <c r="A911" i="1"/>
  <c r="B910" i="1"/>
  <c r="A910" i="1"/>
  <c r="B909" i="1"/>
  <c r="A909" i="1"/>
  <c r="B908" i="1"/>
  <c r="A908" i="1"/>
  <c r="B907" i="1"/>
  <c r="A907" i="1"/>
  <c r="B906" i="1"/>
  <c r="A906" i="1"/>
  <c r="B905" i="1"/>
  <c r="A905" i="1"/>
  <c r="B904" i="1"/>
  <c r="A904" i="1"/>
  <c r="B903" i="1"/>
  <c r="A903" i="1"/>
  <c r="B887" i="1"/>
  <c r="A887" i="1"/>
  <c r="B886" i="1"/>
  <c r="A886" i="1"/>
  <c r="B885" i="1"/>
  <c r="A885" i="1"/>
  <c r="B880" i="1"/>
  <c r="A880" i="1"/>
  <c r="B879" i="1"/>
  <c r="A879" i="1"/>
  <c r="B878" i="1"/>
  <c r="A878" i="1"/>
  <c r="B877" i="1"/>
  <c r="A877" i="1"/>
  <c r="B876" i="1"/>
  <c r="A876" i="1"/>
  <c r="B875" i="1"/>
  <c r="A875" i="1"/>
  <c r="B874" i="1"/>
  <c r="A874" i="1"/>
  <c r="B873" i="1"/>
  <c r="A873" i="1"/>
  <c r="B872" i="1"/>
  <c r="A872" i="1"/>
  <c r="B871" i="1"/>
  <c r="A871" i="1"/>
  <c r="B870" i="1"/>
  <c r="A870" i="1"/>
  <c r="B869" i="1"/>
  <c r="A869" i="1"/>
  <c r="B867" i="1"/>
  <c r="A867" i="1"/>
  <c r="B866" i="1"/>
  <c r="A866" i="1"/>
  <c r="B865" i="1"/>
  <c r="A865" i="1"/>
  <c r="B864" i="1"/>
  <c r="A864" i="1"/>
  <c r="B863" i="1"/>
  <c r="A863" i="1"/>
  <c r="B862" i="1"/>
  <c r="A862" i="1"/>
  <c r="B861" i="1"/>
  <c r="A861" i="1"/>
  <c r="B860" i="1"/>
  <c r="A860" i="1"/>
  <c r="B859" i="1"/>
  <c r="A859" i="1"/>
  <c r="B858" i="1"/>
  <c r="A858" i="1"/>
  <c r="B857" i="1"/>
  <c r="A857" i="1"/>
  <c r="B856" i="1"/>
  <c r="A856" i="1"/>
  <c r="B855" i="1"/>
  <c r="A855" i="1"/>
  <c r="B854" i="1"/>
  <c r="A854" i="1"/>
  <c r="B853" i="1"/>
  <c r="A853" i="1"/>
  <c r="B852" i="1"/>
  <c r="A852" i="1"/>
  <c r="B851" i="1"/>
  <c r="A851" i="1"/>
  <c r="B850" i="1"/>
  <c r="A850" i="1"/>
  <c r="B849" i="1"/>
  <c r="A849" i="1"/>
  <c r="B848" i="1"/>
  <c r="A848" i="1"/>
  <c r="B847" i="1"/>
  <c r="A847" i="1"/>
  <c r="B846" i="1"/>
  <c r="A846" i="1"/>
  <c r="B845" i="1"/>
  <c r="A845" i="1"/>
  <c r="B844" i="1"/>
  <c r="A844" i="1"/>
  <c r="B843" i="1"/>
  <c r="A843" i="1"/>
  <c r="B842" i="1"/>
  <c r="A842" i="1"/>
  <c r="B841" i="1"/>
  <c r="A841" i="1"/>
  <c r="B840" i="1"/>
  <c r="A840" i="1"/>
  <c r="B839" i="1"/>
  <c r="A839" i="1"/>
  <c r="B838" i="1"/>
  <c r="A838" i="1"/>
  <c r="B837" i="1"/>
  <c r="A837" i="1"/>
  <c r="B836" i="1"/>
  <c r="A836" i="1"/>
  <c r="B835" i="1"/>
  <c r="A835" i="1"/>
  <c r="B834" i="1"/>
  <c r="A834" i="1"/>
  <c r="B833" i="1"/>
  <c r="A833" i="1"/>
  <c r="B832" i="1"/>
  <c r="A832" i="1"/>
  <c r="B831" i="1"/>
  <c r="A831" i="1"/>
  <c r="B830" i="1"/>
  <c r="A830" i="1"/>
  <c r="B829" i="1"/>
  <c r="A829" i="1"/>
  <c r="B828" i="1"/>
  <c r="A828" i="1"/>
  <c r="B827" i="1"/>
  <c r="A827" i="1"/>
  <c r="B826" i="1"/>
  <c r="A826" i="1"/>
  <c r="B825" i="1"/>
  <c r="A825" i="1"/>
  <c r="B824" i="1"/>
  <c r="A824" i="1"/>
  <c r="B823" i="1"/>
  <c r="A823" i="1"/>
  <c r="B822" i="1"/>
  <c r="A822" i="1"/>
  <c r="B821" i="1"/>
  <c r="A821" i="1"/>
  <c r="B820" i="1"/>
  <c r="A820" i="1"/>
  <c r="B819" i="1"/>
  <c r="A819" i="1"/>
  <c r="B818" i="1"/>
  <c r="A818" i="1"/>
  <c r="B817" i="1"/>
  <c r="A817" i="1"/>
  <c r="B816" i="1"/>
  <c r="A816" i="1"/>
  <c r="B815" i="1"/>
  <c r="A815" i="1"/>
  <c r="B814" i="1"/>
  <c r="A814" i="1"/>
  <c r="B813" i="1"/>
  <c r="A813" i="1"/>
  <c r="B812" i="1"/>
  <c r="A812" i="1"/>
  <c r="B811" i="1"/>
  <c r="A811" i="1"/>
  <c r="B810" i="1"/>
  <c r="A810" i="1"/>
  <c r="B809" i="1"/>
  <c r="A809" i="1"/>
  <c r="B808" i="1"/>
  <c r="A808" i="1"/>
  <c r="B807" i="1"/>
  <c r="A807" i="1"/>
  <c r="B800" i="1"/>
  <c r="A800" i="1"/>
  <c r="B799" i="1"/>
  <c r="A799" i="1"/>
  <c r="B798" i="1"/>
  <c r="A798" i="1"/>
  <c r="B797" i="1"/>
  <c r="A797" i="1"/>
  <c r="B796" i="1"/>
  <c r="A796" i="1"/>
  <c r="B795" i="1"/>
  <c r="A795" i="1"/>
  <c r="B794" i="1"/>
  <c r="A794" i="1"/>
  <c r="B793" i="1"/>
  <c r="A793" i="1"/>
  <c r="B792" i="1"/>
  <c r="A792" i="1"/>
  <c r="B791" i="1"/>
  <c r="A791" i="1"/>
  <c r="B790" i="1"/>
  <c r="A790" i="1"/>
  <c r="B789" i="1"/>
  <c r="A789" i="1"/>
  <c r="B788" i="1"/>
  <c r="A788" i="1"/>
  <c r="B787" i="1"/>
  <c r="A787" i="1"/>
  <c r="B786" i="1"/>
  <c r="A786" i="1"/>
  <c r="B785" i="1"/>
  <c r="A785" i="1"/>
  <c r="B784" i="1"/>
  <c r="A784" i="1"/>
  <c r="B783" i="1"/>
  <c r="A783" i="1"/>
  <c r="B782" i="1"/>
  <c r="A782" i="1"/>
  <c r="B753" i="1"/>
  <c r="A753" i="1"/>
  <c r="B752" i="1"/>
  <c r="A752" i="1"/>
  <c r="B751" i="1"/>
  <c r="A751" i="1"/>
  <c r="B750" i="1"/>
  <c r="A750" i="1"/>
  <c r="B749" i="1"/>
  <c r="A749" i="1"/>
  <c r="B746" i="1"/>
  <c r="A746" i="1"/>
  <c r="B745" i="1"/>
  <c r="A745" i="1"/>
  <c r="B744" i="1"/>
  <c r="A744" i="1"/>
  <c r="B742" i="1"/>
  <c r="A742" i="1"/>
  <c r="B734" i="1"/>
  <c r="A734" i="1"/>
  <c r="B733" i="1"/>
  <c r="A733" i="1"/>
  <c r="B732" i="1"/>
  <c r="A732" i="1"/>
  <c r="B731" i="1"/>
  <c r="A731" i="1"/>
  <c r="B730" i="1"/>
  <c r="A730" i="1"/>
  <c r="B729" i="1"/>
  <c r="A729" i="1"/>
  <c r="B728" i="1"/>
  <c r="A728" i="1"/>
  <c r="B727" i="1"/>
  <c r="A727" i="1"/>
  <c r="B726" i="1"/>
  <c r="A726" i="1"/>
  <c r="B725" i="1"/>
  <c r="A725" i="1"/>
  <c r="B724" i="1"/>
  <c r="A724" i="1"/>
  <c r="B723" i="1"/>
  <c r="A723" i="1"/>
  <c r="B717" i="1"/>
  <c r="A717" i="1"/>
  <c r="B716" i="1"/>
  <c r="A716" i="1"/>
  <c r="B715" i="1"/>
  <c r="A715" i="1"/>
  <c r="B714" i="1"/>
  <c r="A714" i="1"/>
  <c r="B713" i="1"/>
  <c r="A713" i="1"/>
  <c r="B712" i="1"/>
  <c r="A712" i="1"/>
  <c r="B711" i="1"/>
  <c r="A711" i="1"/>
  <c r="B671" i="1"/>
  <c r="A671" i="1"/>
  <c r="B670" i="1"/>
  <c r="A670" i="1"/>
  <c r="B669" i="1"/>
  <c r="A669" i="1"/>
  <c r="B668" i="1"/>
  <c r="A668" i="1"/>
  <c r="B667" i="1"/>
  <c r="A667" i="1"/>
  <c r="B666" i="1"/>
  <c r="A666" i="1"/>
  <c r="B665" i="1"/>
  <c r="A665" i="1"/>
  <c r="B664" i="1"/>
  <c r="A664" i="1"/>
  <c r="B663" i="1"/>
  <c r="A663" i="1"/>
  <c r="B662" i="1"/>
  <c r="A662" i="1"/>
  <c r="B660" i="1"/>
  <c r="A660" i="1"/>
  <c r="B659" i="1"/>
  <c r="A659" i="1"/>
  <c r="B658" i="1"/>
  <c r="A658" i="1"/>
  <c r="B657" i="1"/>
  <c r="A657" i="1"/>
  <c r="B656" i="1"/>
  <c r="A656" i="1"/>
  <c r="B655" i="1"/>
  <c r="A655" i="1"/>
  <c r="B654" i="1"/>
  <c r="A654" i="1"/>
  <c r="B653" i="1"/>
  <c r="A653" i="1"/>
  <c r="B652" i="1"/>
  <c r="A652" i="1"/>
  <c r="B651" i="1"/>
  <c r="A651" i="1"/>
  <c r="B650" i="1"/>
  <c r="A650" i="1"/>
  <c r="B649" i="1"/>
  <c r="A649" i="1"/>
  <c r="B647" i="1"/>
  <c r="A647" i="1"/>
  <c r="B646" i="1"/>
  <c r="A646" i="1"/>
  <c r="B645" i="1"/>
  <c r="A645" i="1"/>
  <c r="B644" i="1"/>
  <c r="A644" i="1"/>
  <c r="B643" i="1"/>
  <c r="A643" i="1"/>
  <c r="B642" i="1"/>
  <c r="A642" i="1"/>
  <c r="B641" i="1"/>
  <c r="A641" i="1"/>
  <c r="B640" i="1"/>
  <c r="A640" i="1"/>
  <c r="B639" i="1"/>
  <c r="A639" i="1"/>
  <c r="B638" i="1"/>
  <c r="A638" i="1"/>
  <c r="B637" i="1"/>
  <c r="A637" i="1"/>
  <c r="B636" i="1"/>
  <c r="A636" i="1"/>
  <c r="B635" i="1"/>
  <c r="A635" i="1"/>
  <c r="B634" i="1"/>
  <c r="A634" i="1"/>
  <c r="B633" i="1"/>
  <c r="A633" i="1"/>
  <c r="B632" i="1"/>
  <c r="A632" i="1"/>
  <c r="B631" i="1"/>
  <c r="A631" i="1"/>
  <c r="B630" i="1"/>
  <c r="A630" i="1"/>
  <c r="B629" i="1"/>
  <c r="A629" i="1"/>
  <c r="B628" i="1"/>
  <c r="A628" i="1"/>
  <c r="B627" i="1"/>
  <c r="A627" i="1"/>
  <c r="B625" i="1"/>
  <c r="A625" i="1"/>
  <c r="B624" i="1"/>
  <c r="A624" i="1"/>
  <c r="B623" i="1"/>
  <c r="A623" i="1"/>
  <c r="B622" i="1"/>
  <c r="A622" i="1"/>
  <c r="B621" i="1"/>
  <c r="A621" i="1"/>
  <c r="B620" i="1"/>
  <c r="A620" i="1"/>
  <c r="B619" i="1"/>
  <c r="A619" i="1"/>
  <c r="B618" i="1"/>
  <c r="A618" i="1"/>
  <c r="B617" i="1"/>
  <c r="A617" i="1"/>
  <c r="B616" i="1"/>
  <c r="A616" i="1"/>
  <c r="B615" i="1"/>
  <c r="A615" i="1"/>
  <c r="B614" i="1"/>
  <c r="A614" i="1"/>
  <c r="B613" i="1"/>
  <c r="A613" i="1"/>
  <c r="B612" i="1"/>
  <c r="A612" i="1"/>
  <c r="B610" i="1"/>
  <c r="A610" i="1"/>
  <c r="B604" i="1"/>
  <c r="A604" i="1"/>
  <c r="B602" i="1"/>
  <c r="A602" i="1"/>
  <c r="B599" i="1"/>
  <c r="A599" i="1"/>
  <c r="B598" i="1"/>
  <c r="A598" i="1"/>
  <c r="B597" i="1"/>
  <c r="A597" i="1"/>
  <c r="B596" i="1"/>
  <c r="A596" i="1"/>
  <c r="B595" i="1"/>
  <c r="A595" i="1"/>
  <c r="B594" i="1"/>
  <c r="A594" i="1"/>
  <c r="B593" i="1"/>
  <c r="A593" i="1"/>
  <c r="B581" i="1"/>
  <c r="A581" i="1"/>
  <c r="B579" i="1"/>
  <c r="A579" i="1"/>
  <c r="B577" i="1"/>
  <c r="A577" i="1"/>
  <c r="B575" i="1"/>
  <c r="A575" i="1"/>
  <c r="B573" i="1"/>
  <c r="A573" i="1"/>
  <c r="B571" i="1"/>
  <c r="A571" i="1"/>
  <c r="B569" i="1"/>
  <c r="A569" i="1"/>
  <c r="B568" i="1"/>
  <c r="A568" i="1"/>
  <c r="B567" i="1"/>
  <c r="A567" i="1"/>
  <c r="B565" i="1"/>
  <c r="A565" i="1"/>
  <c r="B563" i="1"/>
  <c r="A563" i="1"/>
  <c r="B561" i="1"/>
  <c r="A561" i="1"/>
  <c r="B559" i="1"/>
  <c r="A559" i="1"/>
  <c r="B557" i="1"/>
  <c r="A557" i="1"/>
  <c r="B555" i="1"/>
  <c r="A555" i="1"/>
  <c r="B553" i="1"/>
  <c r="A553" i="1"/>
  <c r="B550" i="1"/>
  <c r="A550" i="1"/>
  <c r="B548" i="1"/>
  <c r="A548" i="1"/>
  <c r="B547" i="1"/>
  <c r="A547" i="1"/>
  <c r="B545" i="1"/>
  <c r="A545" i="1"/>
  <c r="B543" i="1"/>
  <c r="A543" i="1"/>
  <c r="B541" i="1"/>
  <c r="A541" i="1"/>
  <c r="B539" i="1"/>
  <c r="A539" i="1"/>
  <c r="B537" i="1"/>
  <c r="A537" i="1"/>
  <c r="B535" i="1"/>
  <c r="A535" i="1"/>
  <c r="B533" i="1"/>
  <c r="A533" i="1"/>
  <c r="B531" i="1"/>
  <c r="A531" i="1"/>
  <c r="B530" i="1"/>
  <c r="A530" i="1"/>
  <c r="B529" i="1"/>
  <c r="A529" i="1"/>
  <c r="B526" i="1"/>
  <c r="A526" i="1"/>
  <c r="B525" i="1"/>
  <c r="A525" i="1"/>
  <c r="B524" i="1"/>
  <c r="A524" i="1"/>
  <c r="B523" i="1"/>
  <c r="A523" i="1"/>
  <c r="B521" i="1"/>
  <c r="A521" i="1"/>
  <c r="B520" i="1"/>
  <c r="A520" i="1"/>
  <c r="B518" i="1"/>
  <c r="A518" i="1"/>
  <c r="B517" i="1"/>
  <c r="A517" i="1"/>
  <c r="B516" i="1"/>
  <c r="A516" i="1"/>
  <c r="B514" i="1"/>
  <c r="A514" i="1"/>
  <c r="B513" i="1"/>
  <c r="A513" i="1"/>
  <c r="B511" i="1"/>
  <c r="A511" i="1"/>
  <c r="B509" i="1"/>
  <c r="A509" i="1"/>
  <c r="B507" i="1"/>
  <c r="A507" i="1"/>
  <c r="B505" i="1"/>
  <c r="A505" i="1"/>
  <c r="B503" i="1"/>
  <c r="A503" i="1"/>
  <c r="B501" i="1"/>
  <c r="A501" i="1"/>
  <c r="B499" i="1"/>
  <c r="A499" i="1"/>
  <c r="B498" i="1"/>
  <c r="A498" i="1"/>
  <c r="B497" i="1"/>
  <c r="A497" i="1"/>
  <c r="B496" i="1"/>
  <c r="A496" i="1"/>
  <c r="B495" i="1"/>
  <c r="A495" i="1"/>
  <c r="B494" i="1"/>
  <c r="A494" i="1"/>
  <c r="B493" i="1"/>
  <c r="A493" i="1"/>
  <c r="B492" i="1"/>
  <c r="A492" i="1"/>
  <c r="B490" i="1"/>
  <c r="A490" i="1"/>
  <c r="B488" i="1"/>
  <c r="A488" i="1"/>
  <c r="B486" i="1"/>
  <c r="A486" i="1"/>
  <c r="B484" i="1"/>
  <c r="A484" i="1"/>
  <c r="B482" i="1"/>
  <c r="A482" i="1"/>
  <c r="B480" i="1"/>
  <c r="A480" i="1"/>
  <c r="B479" i="1"/>
  <c r="A479" i="1"/>
  <c r="B478" i="1"/>
  <c r="A478" i="1"/>
  <c r="B477" i="1"/>
  <c r="A477" i="1"/>
  <c r="B475" i="1"/>
  <c r="A475" i="1"/>
  <c r="B473" i="1"/>
  <c r="A473" i="1"/>
  <c r="B471" i="1"/>
  <c r="A471" i="1"/>
  <c r="B469" i="1"/>
  <c r="A469" i="1"/>
  <c r="B467" i="1"/>
  <c r="A467" i="1"/>
  <c r="B465" i="1"/>
  <c r="A465" i="1"/>
  <c r="B464" i="1"/>
  <c r="A464" i="1"/>
  <c r="B463" i="1"/>
  <c r="A463" i="1"/>
  <c r="B461" i="1"/>
  <c r="A461" i="1"/>
  <c r="B460" i="1"/>
  <c r="A460" i="1"/>
  <c r="B459" i="1"/>
  <c r="A459" i="1"/>
  <c r="B458" i="1"/>
  <c r="A458" i="1"/>
  <c r="B456" i="1"/>
  <c r="A456" i="1"/>
  <c r="B454" i="1"/>
  <c r="A454" i="1"/>
  <c r="B452" i="1"/>
  <c r="A452" i="1"/>
  <c r="B450" i="1"/>
  <c r="A450" i="1"/>
  <c r="B448" i="1"/>
  <c r="A448" i="1"/>
  <c r="B447" i="1"/>
  <c r="A447" i="1"/>
  <c r="B445" i="1"/>
  <c r="A445" i="1"/>
  <c r="B443" i="1"/>
  <c r="A443" i="1"/>
  <c r="B441" i="1"/>
  <c r="A441" i="1"/>
  <c r="B439" i="1"/>
  <c r="A439" i="1"/>
  <c r="B438" i="1"/>
  <c r="A438" i="1"/>
  <c r="B437" i="1"/>
  <c r="A437" i="1"/>
  <c r="B435" i="1"/>
  <c r="A435" i="1"/>
  <c r="B433" i="1"/>
  <c r="A433" i="1"/>
  <c r="B431" i="1"/>
  <c r="A431" i="1"/>
  <c r="B430" i="1"/>
  <c r="A430" i="1"/>
  <c r="B428" i="1"/>
  <c r="A428" i="1"/>
  <c r="B426" i="1"/>
  <c r="A426" i="1"/>
  <c r="B424" i="1"/>
  <c r="A424" i="1"/>
  <c r="B422" i="1"/>
  <c r="A422" i="1"/>
  <c r="B420" i="1"/>
  <c r="A420" i="1"/>
  <c r="B419" i="1"/>
  <c r="A419" i="1"/>
  <c r="B417" i="1"/>
  <c r="A417" i="1"/>
  <c r="B415" i="1"/>
  <c r="A415" i="1"/>
  <c r="B413" i="1"/>
  <c r="A413" i="1"/>
  <c r="B411" i="1"/>
  <c r="A411" i="1"/>
  <c r="B409" i="1"/>
  <c r="A409" i="1"/>
  <c r="B407" i="1"/>
  <c r="A407" i="1"/>
  <c r="B406" i="1"/>
  <c r="A406" i="1"/>
  <c r="B405" i="1"/>
  <c r="A405" i="1"/>
  <c r="B403" i="1"/>
  <c r="A403" i="1"/>
  <c r="B401" i="1"/>
  <c r="A401" i="1"/>
  <c r="B399" i="1"/>
  <c r="A399" i="1"/>
  <c r="B397" i="1"/>
  <c r="A397" i="1"/>
  <c r="B395" i="1"/>
  <c r="A395" i="1"/>
  <c r="B393" i="1"/>
  <c r="A393" i="1"/>
  <c r="B392" i="1"/>
  <c r="A392" i="1"/>
  <c r="B391" i="1"/>
  <c r="A391" i="1"/>
  <c r="B390" i="1"/>
  <c r="A390" i="1"/>
  <c r="B389" i="1"/>
  <c r="A389" i="1"/>
  <c r="B388" i="1"/>
  <c r="A388" i="1"/>
  <c r="B387" i="1"/>
  <c r="A387" i="1"/>
  <c r="B385" i="1"/>
  <c r="A385" i="1"/>
  <c r="B383" i="1"/>
  <c r="A383" i="1"/>
  <c r="B381" i="1"/>
  <c r="A381" i="1"/>
  <c r="B379" i="1"/>
  <c r="A379" i="1"/>
  <c r="B377" i="1"/>
  <c r="A377" i="1"/>
  <c r="B375" i="1"/>
  <c r="A375" i="1"/>
  <c r="B373" i="1"/>
  <c r="A373" i="1"/>
  <c r="B372" i="1"/>
  <c r="A372" i="1"/>
  <c r="B371" i="1"/>
  <c r="A371" i="1"/>
  <c r="B370" i="1"/>
  <c r="A370" i="1"/>
  <c r="B369" i="1"/>
  <c r="A369" i="1"/>
  <c r="B368" i="1"/>
  <c r="A368" i="1"/>
  <c r="B367" i="1"/>
  <c r="A367" i="1"/>
  <c r="B366" i="1"/>
  <c r="A366" i="1"/>
  <c r="B365" i="1"/>
  <c r="A365" i="1"/>
  <c r="B364" i="1"/>
  <c r="A364" i="1"/>
  <c r="B363" i="1"/>
  <c r="A363" i="1"/>
  <c r="B362" i="1"/>
  <c r="A362" i="1"/>
  <c r="B361" i="1"/>
  <c r="A361" i="1"/>
  <c r="B359" i="1"/>
  <c r="A359" i="1"/>
  <c r="B357" i="1"/>
  <c r="A357" i="1"/>
  <c r="B355" i="1"/>
  <c r="A355" i="1"/>
  <c r="B353" i="1"/>
  <c r="A353" i="1"/>
  <c r="B351" i="1"/>
  <c r="A351" i="1"/>
  <c r="B349" i="1"/>
  <c r="A349" i="1"/>
  <c r="B347" i="1"/>
  <c r="A347" i="1"/>
  <c r="B346" i="1"/>
  <c r="A346" i="1"/>
  <c r="B345" i="1"/>
  <c r="A345" i="1"/>
  <c r="B344" i="1"/>
  <c r="A344" i="1"/>
  <c r="B342" i="1"/>
  <c r="A342" i="1"/>
  <c r="B340" i="1"/>
  <c r="A340" i="1"/>
  <c r="B339" i="1"/>
  <c r="A339" i="1"/>
  <c r="B338" i="1"/>
  <c r="A338" i="1"/>
  <c r="B337" i="1"/>
  <c r="A337" i="1"/>
  <c r="B335" i="1"/>
  <c r="A335" i="1"/>
  <c r="B333" i="1"/>
  <c r="A333" i="1"/>
  <c r="B331" i="1"/>
  <c r="A331" i="1"/>
  <c r="B329" i="1"/>
  <c r="A329" i="1"/>
  <c r="B327" i="1"/>
  <c r="A327" i="1"/>
  <c r="B326" i="1"/>
  <c r="A326" i="1"/>
  <c r="B324" i="1"/>
  <c r="A324" i="1"/>
  <c r="B323" i="1"/>
  <c r="A323" i="1"/>
  <c r="B320" i="1"/>
  <c r="A320" i="1"/>
  <c r="B319" i="1"/>
  <c r="A319" i="1"/>
  <c r="B318" i="1"/>
  <c r="A318" i="1"/>
  <c r="B315" i="1"/>
  <c r="A315" i="1"/>
  <c r="B312" i="1"/>
  <c r="A312" i="1"/>
  <c r="B311" i="1"/>
  <c r="A311" i="1"/>
  <c r="B309" i="1"/>
  <c r="A309" i="1"/>
  <c r="B307" i="1"/>
  <c r="A307" i="1"/>
  <c r="B305" i="1"/>
  <c r="A305" i="1"/>
  <c r="B303" i="1"/>
  <c r="A303" i="1"/>
  <c r="B301" i="1"/>
  <c r="A301" i="1"/>
  <c r="B299" i="1"/>
  <c r="A299" i="1"/>
  <c r="B298" i="1"/>
  <c r="A298" i="1"/>
  <c r="B297" i="1"/>
  <c r="A297" i="1"/>
  <c r="B295" i="1"/>
  <c r="A295" i="1"/>
  <c r="B293" i="1"/>
  <c r="A293" i="1"/>
  <c r="B292" i="1"/>
  <c r="A292" i="1"/>
  <c r="B291" i="1"/>
  <c r="A291" i="1"/>
  <c r="B290" i="1"/>
  <c r="A290" i="1"/>
  <c r="B289" i="1"/>
  <c r="A289" i="1"/>
  <c r="B288" i="1"/>
  <c r="A288" i="1"/>
  <c r="B286" i="1"/>
  <c r="A286" i="1"/>
  <c r="B284" i="1"/>
  <c r="A284" i="1"/>
  <c r="B282" i="1"/>
  <c r="A282" i="1"/>
  <c r="B280" i="1"/>
  <c r="A280" i="1"/>
  <c r="B278" i="1"/>
  <c r="A278" i="1"/>
  <c r="B276" i="1"/>
  <c r="A276" i="1"/>
  <c r="B274" i="1"/>
  <c r="A274" i="1"/>
  <c r="B273" i="1"/>
  <c r="A273" i="1"/>
  <c r="B272" i="1"/>
  <c r="A272" i="1"/>
  <c r="B271" i="1"/>
  <c r="A271" i="1"/>
  <c r="B270" i="1"/>
  <c r="A270" i="1"/>
  <c r="B268" i="1"/>
  <c r="A268" i="1"/>
  <c r="B267" i="1"/>
  <c r="A267" i="1"/>
  <c r="B265" i="1"/>
  <c r="A265" i="1"/>
  <c r="B263" i="1"/>
  <c r="A263" i="1"/>
  <c r="B262" i="1"/>
  <c r="A262" i="1"/>
  <c r="B260" i="1"/>
  <c r="A260" i="1"/>
  <c r="B255" i="1"/>
  <c r="A255" i="1"/>
  <c r="B253" i="1"/>
  <c r="A253" i="1"/>
  <c r="B251" i="1"/>
  <c r="A251" i="1"/>
  <c r="B245" i="1"/>
  <c r="A245" i="1"/>
  <c r="B244" i="1"/>
  <c r="A244" i="1"/>
  <c r="B243" i="1"/>
  <c r="A243" i="1"/>
  <c r="B242" i="1"/>
  <c r="A242" i="1"/>
  <c r="B241" i="1"/>
  <c r="A241" i="1"/>
  <c r="B240" i="1"/>
  <c r="A240" i="1"/>
  <c r="B239" i="1"/>
  <c r="A239" i="1"/>
  <c r="B238" i="1"/>
  <c r="A238" i="1"/>
  <c r="B237" i="1"/>
  <c r="A237" i="1"/>
  <c r="B236" i="1"/>
  <c r="A236" i="1"/>
  <c r="B235" i="1"/>
  <c r="A235" i="1"/>
  <c r="B234" i="1"/>
  <c r="A234" i="1"/>
  <c r="B233" i="1"/>
  <c r="A233" i="1"/>
  <c r="B232" i="1"/>
  <c r="A232" i="1"/>
  <c r="B231" i="1"/>
  <c r="A231" i="1"/>
  <c r="B230" i="1"/>
  <c r="A230" i="1"/>
  <c r="B229" i="1"/>
  <c r="A229" i="1"/>
  <c r="B228" i="1"/>
  <c r="A228" i="1"/>
  <c r="B227" i="1"/>
  <c r="A227" i="1"/>
  <c r="B226" i="1"/>
  <c r="A226" i="1"/>
  <c r="B225" i="1"/>
  <c r="A225" i="1"/>
  <c r="B224" i="1"/>
  <c r="A224" i="1"/>
  <c r="B223" i="1"/>
  <c r="A223" i="1"/>
  <c r="B222" i="1"/>
  <c r="A222" i="1"/>
  <c r="B221" i="1"/>
  <c r="A221" i="1"/>
  <c r="B220" i="1"/>
  <c r="A220" i="1"/>
  <c r="B219" i="1"/>
  <c r="A219" i="1"/>
  <c r="B218" i="1"/>
  <c r="A218" i="1"/>
  <c r="B217" i="1"/>
  <c r="A217" i="1"/>
  <c r="B216" i="1"/>
  <c r="A216" i="1"/>
  <c r="B215" i="1"/>
  <c r="A215" i="1"/>
  <c r="B214" i="1"/>
  <c r="A214" i="1"/>
  <c r="B213" i="1"/>
  <c r="A213" i="1"/>
  <c r="B212" i="1"/>
  <c r="A212" i="1"/>
  <c r="B211" i="1"/>
  <c r="A211" i="1"/>
  <c r="B210" i="1"/>
  <c r="A210" i="1"/>
  <c r="B209" i="1"/>
  <c r="A209" i="1"/>
  <c r="B208" i="1"/>
  <c r="A208" i="1"/>
  <c r="B207" i="1"/>
  <c r="A207" i="1"/>
  <c r="B206" i="1"/>
  <c r="A206" i="1"/>
  <c r="B205" i="1"/>
  <c r="A205" i="1"/>
  <c r="B204" i="1"/>
  <c r="A204" i="1"/>
  <c r="B203" i="1"/>
  <c r="A203" i="1"/>
  <c r="B202" i="1"/>
  <c r="A202" i="1"/>
  <c r="B198" i="1"/>
  <c r="A198" i="1"/>
  <c r="B197" i="1"/>
  <c r="A197" i="1"/>
  <c r="B196" i="1"/>
  <c r="A196" i="1"/>
  <c r="B195" i="1"/>
  <c r="A195" i="1"/>
  <c r="B194" i="1"/>
  <c r="A194" i="1"/>
  <c r="B193" i="1"/>
  <c r="A193" i="1"/>
  <c r="B192" i="1"/>
  <c r="A192" i="1"/>
  <c r="B191" i="1"/>
  <c r="A191" i="1"/>
  <c r="B190" i="1"/>
  <c r="A190" i="1"/>
  <c r="B189" i="1"/>
  <c r="A189" i="1"/>
  <c r="B188" i="1"/>
  <c r="A188" i="1"/>
  <c r="B187" i="1"/>
  <c r="A187" i="1"/>
  <c r="B169" i="1"/>
  <c r="A169" i="1"/>
  <c r="B168" i="1"/>
  <c r="A168" i="1"/>
  <c r="B167" i="1"/>
  <c r="A167" i="1"/>
  <c r="B166" i="1"/>
  <c r="A166" i="1"/>
  <c r="B165" i="1"/>
  <c r="A165" i="1"/>
  <c r="B164" i="1"/>
  <c r="A164" i="1"/>
  <c r="B163" i="1"/>
  <c r="A163" i="1"/>
  <c r="B162" i="1"/>
  <c r="A162" i="1"/>
  <c r="B161" i="1"/>
  <c r="A161" i="1"/>
  <c r="B137" i="1"/>
  <c r="A137" i="1"/>
  <c r="B136" i="1"/>
  <c r="A136" i="1"/>
  <c r="B135" i="1"/>
  <c r="A135" i="1"/>
  <c r="B134" i="1"/>
  <c r="A134" i="1"/>
  <c r="B115" i="1"/>
  <c r="A115" i="1"/>
  <c r="B114" i="1"/>
  <c r="A114" i="1"/>
  <c r="B113" i="1"/>
  <c r="A113" i="1"/>
  <c r="B112" i="1"/>
  <c r="A112" i="1"/>
  <c r="B110" i="1"/>
  <c r="A110" i="1"/>
  <c r="B109" i="1"/>
  <c r="A109" i="1"/>
  <c r="B108" i="1"/>
  <c r="A108" i="1"/>
  <c r="B107" i="1"/>
  <c r="A107" i="1"/>
  <c r="B106" i="1"/>
  <c r="A106" i="1"/>
  <c r="B104" i="1"/>
  <c r="A104" i="1"/>
  <c r="B103" i="1"/>
  <c r="A103" i="1"/>
  <c r="B102" i="1"/>
  <c r="A102" i="1"/>
  <c r="B101" i="1"/>
  <c r="A101" i="1"/>
  <c r="B99" i="1"/>
  <c r="A99" i="1"/>
  <c r="B98" i="1"/>
  <c r="A98" i="1"/>
  <c r="B97" i="1"/>
  <c r="A97" i="1"/>
  <c r="B96" i="1"/>
  <c r="A96" i="1"/>
  <c r="B95" i="1"/>
  <c r="A95" i="1"/>
  <c r="B94" i="1"/>
  <c r="A94" i="1"/>
  <c r="B90" i="1"/>
  <c r="A90" i="1"/>
  <c r="B89" i="1"/>
  <c r="A89" i="1"/>
  <c r="B88" i="1"/>
  <c r="A88" i="1"/>
  <c r="B87" i="1"/>
  <c r="A87" i="1"/>
  <c r="B86" i="1"/>
  <c r="A86" i="1"/>
  <c r="B85" i="1"/>
  <c r="A85" i="1"/>
  <c r="B84" i="1"/>
  <c r="A84" i="1"/>
  <c r="B83" i="1"/>
  <c r="A83" i="1"/>
  <c r="B82" i="1"/>
  <c r="A82" i="1"/>
  <c r="B81" i="1"/>
  <c r="A81" i="1"/>
  <c r="B80" i="1"/>
  <c r="A80" i="1"/>
  <c r="B79" i="1"/>
  <c r="A79" i="1"/>
  <c r="B77" i="1"/>
  <c r="A77" i="1"/>
  <c r="B76" i="1"/>
  <c r="A76" i="1"/>
  <c r="B74" i="1"/>
  <c r="A74" i="1"/>
  <c r="B72" i="1"/>
  <c r="A72" i="1"/>
  <c r="B66" i="1"/>
  <c r="A66" i="1"/>
  <c r="B65" i="1"/>
  <c r="A65" i="1"/>
  <c r="B64" i="1"/>
  <c r="A64" i="1"/>
  <c r="B63" i="1"/>
  <c r="A63" i="1"/>
  <c r="B62" i="1"/>
  <c r="A62" i="1"/>
  <c r="B60" i="1"/>
  <c r="A60" i="1"/>
  <c r="B59" i="1"/>
  <c r="A59" i="1"/>
  <c r="B58" i="1"/>
  <c r="A58" i="1"/>
  <c r="B57" i="1"/>
  <c r="A57" i="1"/>
  <c r="B56" i="1"/>
  <c r="A56" i="1"/>
  <c r="B55" i="1"/>
  <c r="A55" i="1"/>
  <c r="B54" i="1"/>
  <c r="A54" i="1"/>
  <c r="B53" i="1"/>
  <c r="A53" i="1"/>
  <c r="B52" i="1"/>
  <c r="A52" i="1"/>
  <c r="B51" i="1"/>
  <c r="A51" i="1"/>
  <c r="B50" i="1"/>
  <c r="A50" i="1"/>
  <c r="B49" i="1"/>
  <c r="A49" i="1"/>
  <c r="B48" i="1"/>
  <c r="A48" i="1"/>
  <c r="B45" i="1"/>
  <c r="A45" i="1"/>
  <c r="B31" i="1"/>
  <c r="A31" i="1"/>
  <c r="B30" i="1"/>
  <c r="A30" i="1"/>
  <c r="B29" i="1"/>
  <c r="A29" i="1"/>
  <c r="B28" i="1"/>
  <c r="A28" i="1"/>
  <c r="B27" i="1"/>
  <c r="A27" i="1"/>
  <c r="B26" i="1"/>
  <c r="A26" i="1"/>
  <c r="B25" i="1"/>
  <c r="A25" i="1"/>
  <c r="B24" i="1"/>
  <c r="A24" i="1"/>
  <c r="B23" i="1"/>
  <c r="A23" i="1"/>
  <c r="B22" i="1"/>
  <c r="A22" i="1"/>
  <c r="B21" i="1"/>
  <c r="A21" i="1"/>
</calcChain>
</file>

<file path=xl/sharedStrings.xml><?xml version="1.0" encoding="utf-8"?>
<sst xmlns="http://schemas.openxmlformats.org/spreadsheetml/2006/main" count="2152" uniqueCount="2151">
  <si>
    <t>TAG Achillea Desert Eve Deep Rose 50/50 Petite Portrait SF FUL</t>
  </si>
  <si>
    <t>TAG Achillea Desert Eve Red 50/50 Petite Portrait SF FUL</t>
  </si>
  <si>
    <t>TAG Achillea Desert Eve Terracotta 50/50 Petite Portrait SF FUL</t>
  </si>
  <si>
    <t>TAG Achillea Desert Eve Yellow 50/50 Petite Portrait SF FUL</t>
  </si>
  <si>
    <t>TAG Ajuga Burgundy Glow 50/50 Petite Portrait SF FUL</t>
  </si>
  <si>
    <t>TAG Angelonia Carita Cascade Deep Purple 50/50 Petite Portrait SF FUL</t>
  </si>
  <si>
    <t>TAG Angelonia Carita Cascade Raspberry 50/50 Petite Portrait SF FUL</t>
  </si>
  <si>
    <t>TAG Angelonia Carita Cascade White 50/50 Petite Portrait SF FUL</t>
  </si>
  <si>
    <t>TAG Angelonia Carita Purple 50/50 Petite Portrait SF FUL</t>
  </si>
  <si>
    <t>TAG Angelonia Carita Raspberry 50/50 Petite Portrait SF FUL</t>
  </si>
  <si>
    <t>TAG Angelonia Carita White 50/50 Petite Portrait SF FUL</t>
  </si>
  <si>
    <t>TAG Aquilegia Kirigami Deep Blue And White 25/25 Portrait Tag SF</t>
  </si>
  <si>
    <t>TAG Aquilegia Kirigami Light Blue And White 25/25 Portrait Tag SF</t>
  </si>
  <si>
    <t>TAG Aquilegia Kirigami Mix 25/25 Portrait Tag SF</t>
  </si>
  <si>
    <t>TAG Aquilegia Kirigami Red/White 25/25 Portrait Tag SF</t>
  </si>
  <si>
    <t>TAG Aquilegia Kirigami Rose/Pink 25/25 Portrait Tag SF</t>
  </si>
  <si>
    <t>TAG Aquilegia Kirigami Yellow 25/25 Portrait Tag SF</t>
  </si>
  <si>
    <t>TAG Aquilegia Origami Blue And White 25/25 Portrait Tag SF</t>
  </si>
  <si>
    <t>TAG Aquilegia Origami Mix 25/25 Portrait Tag SF</t>
  </si>
  <si>
    <t>TAG Aquilegia Origami Red And White 25/25 Portrait Tag SF</t>
  </si>
  <si>
    <t>TAG Arabis Little Treasure Deep Rose 25/25 Portrait Tag SF</t>
  </si>
  <si>
    <t>TAG Arabis Little Treasure White 25/25 Portrait Tag SF</t>
  </si>
  <si>
    <t>TAG Arenaria Blizzard Compact 25/25 Portrait Tag SF</t>
  </si>
  <si>
    <t>TAG Arenaria Summer White 25/25 Portrait Tag SF</t>
  </si>
  <si>
    <t>TAG Arenaria Summer White 50/50 Petite Portrait SF FUL</t>
  </si>
  <si>
    <t>TAG Arenaria Winter Lemon 25/25 Portrait Tag SF</t>
  </si>
  <si>
    <t>TAG Arenaria Winter White 25/25 Portrait Tag SF</t>
  </si>
  <si>
    <t>TAG Argyranthemum Sassy DO FULuble Deep Rose 50/50 Petite Portrait SF FUL</t>
  </si>
  <si>
    <t>TAG Argyranthemum Sassy DO FULuble Yellow 50/50 Petite Portrait SF FUL</t>
  </si>
  <si>
    <t>TAG Argyranthemum Sassy Red Marguerite 50/50 Petite Portrait SF FUL</t>
  </si>
  <si>
    <t>TAG Argyranthemum Sassy Rose 50/50 Petite Portrait SF FUL</t>
  </si>
  <si>
    <t>TAG Argyranthemum Sassy White 50/50 Petite Portrait SF FUL</t>
  </si>
  <si>
    <t>TAG Aster Aurelia Yellow 50/50 Petite Portrait SF FUL</t>
  </si>
  <si>
    <t>TAG Aster Believer Purple 50/50 Pixie Tag SF FUL</t>
  </si>
  <si>
    <t>TAG Aster Daydream Lavender 50/50 Pixie Tag SF FUL</t>
  </si>
  <si>
    <t>TAG Aster Days Blue 50/50 Pixie Tag SF FUL</t>
  </si>
  <si>
    <t>TAG Aster Dragon Blue 50/50 Pixie Tag SF FUL</t>
  </si>
  <si>
    <t>TAG Aster Hazy Dark Pink 50/50 Pixie Tag SF FUL</t>
  </si>
  <si>
    <t>TAG Aster Henry Blue I 100/100 Pixie Tag SF</t>
  </si>
  <si>
    <t>TAG Aster Henry I Blue 50/50 Pixie Tag SF FUL</t>
  </si>
  <si>
    <t>TAG Aster Henry Pink I 100/100 Pixie Tag SF</t>
  </si>
  <si>
    <t>TAG Aster Henry I Pink 50/50 Pixie Tag SF FUL</t>
  </si>
  <si>
    <t>TAG Aster Henry Purple I 100/100 Pixie Tag SF</t>
  </si>
  <si>
    <t>TAG Aster Henry I Purple 50/50 Pixie Tag SF FUL</t>
  </si>
  <si>
    <t>TAG Aster Henry Pink III 100/100 Pixie Tag SF</t>
  </si>
  <si>
    <t>TAG Aster Henry III Pink 50/50 Pixie Tag SF FUL</t>
  </si>
  <si>
    <t>TAG Aster Henry Purple III 100/100 Pixie Tag SF</t>
  </si>
  <si>
    <t>TAG Aster Henry III Purple 50/50 Pixie Tag SF FUL</t>
  </si>
  <si>
    <t>TAG Aster Magic Pink 100/100 Pixie Tag SF</t>
  </si>
  <si>
    <t>TAG Aster Magic Pink 50/50 Pixie Tag SF FUL</t>
  </si>
  <si>
    <t>TAG Aster Magic Purple 100/100 Pixie Tag SF</t>
  </si>
  <si>
    <t>TAG Aster Magic Purple 50/50 Pixie Tag SF FUL</t>
  </si>
  <si>
    <t>TAG Aster Marie Dark Pink III 100/100 Pixie Tag SF</t>
  </si>
  <si>
    <t>TAG Aster Marie III Dark Pink 50/50 Pixie Tag SF FUL</t>
  </si>
  <si>
    <t>TAG Aster Peter III Blue 50/50 Pixie Tag SF FUL</t>
  </si>
  <si>
    <t>TAG Aster Puff White 100/100 Pixie Tag SF</t>
  </si>
  <si>
    <t>TAG Aster Puff White 50/50 Pixie Tag SF FUL</t>
  </si>
  <si>
    <t>TAG Aster Showmakers Arctic White 50/50 Pixie Tag SF FUL</t>
  </si>
  <si>
    <t>TAG Aster Showmakers Blue Bayou 50/50 Petite Portrait SF FUL</t>
  </si>
  <si>
    <t>TAG Aster Showmakers Blue Bayou 50/50 Pixie Tag SF FUL</t>
  </si>
  <si>
    <t>TAG Aster Showmakers Indigo Ice 50/50 Pixie Tag SF FUL</t>
  </si>
  <si>
    <t>TAG Aster Showmakers Lavender 50/50 Pixie Tag SF FUL</t>
  </si>
  <si>
    <t>TAG Aster Showmakers Lilac Sunset 50/50 Pixie Tag SF FUL</t>
  </si>
  <si>
    <t>TAG Aster Showmakers Magenta 50/50 Pixie Tag SF FUL</t>
  </si>
  <si>
    <t>TAG Aster Showmakers Pretty Pink 50/50 Petite Portrait SF FUL</t>
  </si>
  <si>
    <t>TAG Aster Showmakers Pretty Pink 50/50 Pixie Tag SF FUL</t>
  </si>
  <si>
    <t>TAG Aster Tiara Royal Pink 50/50 Pixie Tag SF FUL</t>
  </si>
  <si>
    <t>TAG Aster Tiara Royal Purple 50/50 Pixie Tag SF FUL</t>
  </si>
  <si>
    <t>TAG Aubrieta Audrey Blue Shades 25/25 Portrait Tag SF</t>
  </si>
  <si>
    <t>TAG Aubrieta Audrey Purple Shades 25/25 Portrait Tag SF</t>
  </si>
  <si>
    <t>TAG Aubrieta Audrey Skyblue 25/25 Portrait Tag SF</t>
  </si>
  <si>
    <t>TAG Aubrieta Axcent Antique Rose 50/50 Petite Portrait SF FUL</t>
  </si>
  <si>
    <t>TAG Aubrieta Axcent Burgundy 50/50 Petite Portrait SF FUL</t>
  </si>
  <si>
    <t>TAG Aubrieta Axcent Dark Red 50/50 Petite Portrait SF FUL</t>
  </si>
  <si>
    <t>TAG Aubrieta Axcent Deep Purple Improved 50/50 Petite Portrait SF FUL</t>
  </si>
  <si>
    <t>TAG Aubrieta Axcent Light Blue 50/50 Petite Portrait SF FUL</t>
  </si>
  <si>
    <t>TAG Aubrieta Axcent Lilac Improved 50/50 Petite Portrait SF FUL</t>
  </si>
  <si>
    <t>TAG Aubrieta Axcent Series 25/25 Portrait Tag SF</t>
  </si>
  <si>
    <t>TAG Aubrieta Axcent Violet With Eye Improved 50/50 Petite Portrait SF FUL</t>
  </si>
  <si>
    <t>TAG Aubrieta Glacier Red 50/50 Petite Portrait SF FUL</t>
  </si>
  <si>
    <t>TAG Aubrieta Glacier Sky Blue 50/50 Petite Portrait SF FUL</t>
  </si>
  <si>
    <t>TAG Aubrieta Glacier Violet 50/50 Petite Portrait SF FUL</t>
  </si>
  <si>
    <t>TAG Aurinia Summit Golden Yellow 25/25 Portrait Tag SF</t>
  </si>
  <si>
    <t>TAG Bacopa Calypso Jumbo Deep Lavender 50/50 Petite Portrait SF FUL</t>
  </si>
  <si>
    <t>TAG Bacopa Calypso Jumbo Lilac 50/50 Petite Portrait SF FUL</t>
  </si>
  <si>
    <t>TAG Bacopa Calypso Jumbo Pink Eye 50/50 Petite Portrait SF FUL</t>
  </si>
  <si>
    <t>TAG Bacopa Calypso Jumbo Rose 50/50 Petite Portrait SF FUL</t>
  </si>
  <si>
    <t>TAG Bacopa Calypso Jumbo White 50/50 Petite Portrait SF FUL</t>
  </si>
  <si>
    <t>TAG Basil Aristotle 100/100 Pixie Tag SF</t>
  </si>
  <si>
    <t>TAG Begonia Adora Emerald Salmon 50/50 Pixie Tag SF FUL</t>
  </si>
  <si>
    <t>TAG Begonia Adora Moon Dance 50/50 Petite Portrait SF FUL</t>
  </si>
  <si>
    <t>TAG Begonia Adora Satin Rose 50/50 Petite Portrait SF FUL</t>
  </si>
  <si>
    <t>TAG Begonia Adora Velvet Red 50/50 Petite Portrait SF FUL</t>
  </si>
  <si>
    <t>TAG Begonia Bada Bing Green Leaf Mix 100/100 Pixie Tag SF</t>
  </si>
  <si>
    <t>TAG Begonia Bada Bing Green Leaf Pink 100/100 Pixie Tag SF</t>
  </si>
  <si>
    <t>TAG Begonia Bada Bing Green Leaf Rose 100/100 Pixie Tag SF</t>
  </si>
  <si>
    <t>TAG Begonia Bada Bing Green Leaf Rose Bicolor 100/100 Pixie Tag SF</t>
  </si>
  <si>
    <t>TAG Begonia Bada Bing Green Leaf Scarlet 100/100 Pixie Tag SF</t>
  </si>
  <si>
    <t>TAG Begonia Bada Bing Green Leaf White 100/100 Pixie Tag SF</t>
  </si>
  <si>
    <t>TAG Begonia Bada Boom Bronze Leaf Mix 100/100 Pixie Tag SF</t>
  </si>
  <si>
    <t>TAG Begonia Bada Boom Bronze Leaf Pink 100/100 Pixie Tag SF</t>
  </si>
  <si>
    <t>TAG Begonia Bada Boom Bronze Leaf Rose 100/100 Pixie Tag SF</t>
  </si>
  <si>
    <t>TAG Begonia Bada Boom Bronze Leaf Rose Bicolor 100/100 Pixie Tag SF</t>
  </si>
  <si>
    <t>TAG Begonia Bada Boom Bronze Leaf Scarlet 100/100 Pixie Tag SF</t>
  </si>
  <si>
    <t>TAG Begonia Bada Boom Bronze Leaf White 100/100 Pixie Tag SF</t>
  </si>
  <si>
    <t>TAG Begonia Bada Series 100/100 Pixie Tag SF</t>
  </si>
  <si>
    <t>TAG Begonia Bada Total Mix 100/100 Pixie Tag SF</t>
  </si>
  <si>
    <t>TAG Begonia Birthday Bash Choco Cherry 50/50 Pixie Tag SF FUL</t>
  </si>
  <si>
    <t>TAG Begonia Birthday Bash Cotton Candy 50/50 Pixie Tag SF FUL</t>
  </si>
  <si>
    <t>TAG Begonia Birthday Bash Cream Puff 50/50 Pixie Tag SF FUL</t>
  </si>
  <si>
    <t>TAG Begonia Birthday Bash Raspberry Sherbet 50/50 Pixie Tag SF FUL</t>
  </si>
  <si>
    <t>TAG Begonia Bionic Bronze Leaf Red 22 100/100 Pixie Tag SF</t>
  </si>
  <si>
    <t>TAG Begonia Bionic Bronze Leaf Rose 22 100/100 Pixie Tag SF</t>
  </si>
  <si>
    <t>TAG Begonia Bionic Green Leaf Pink 22 100/100 Pixie Tag SF</t>
  </si>
  <si>
    <t>TAG Begonia Bionic Green Leaf Red 22 100/100 Pixie Tag SF</t>
  </si>
  <si>
    <t>TAG Begonia Bossa Nova Mix 100/100 Pixie Tag SF</t>
  </si>
  <si>
    <t>TAG Begonia Bossa Nova Night Fever Papaya 100/100 Pixie Tag SF</t>
  </si>
  <si>
    <t>TAG Begonia Bossa Nova Orange 100/100 Pixie Tag SF</t>
  </si>
  <si>
    <t>TAG Begonia Bossa Nova Pink Glow 100/100 Pixie Tag SF</t>
  </si>
  <si>
    <t>TAG Begonia Bossa Nova Pure White 100/100 Pixie Tag SF</t>
  </si>
  <si>
    <t>TAG Begonia Bossa Nova Red 100/100 Pixie Tag SF</t>
  </si>
  <si>
    <t>TAG Begonia Bossa Nova Rose 100/100 Pixie Tag SF</t>
  </si>
  <si>
    <t>TAG Begonia Bossa Nova White 100/100 Pixie Tag SF</t>
  </si>
  <si>
    <t>TAG Begonia Bossa Nova Yellow 100/100 Pixie Tag SF</t>
  </si>
  <si>
    <t>TAG Begonia Bowler Bronze Leaf White 100/100 Pixie Tag SF</t>
  </si>
  <si>
    <t>TAG Begonia Eureka Bronze Leaf Deep Rose 100/100 Pixie Tag SF</t>
  </si>
  <si>
    <t>TAG Begonia Eureka Bronze Leaf Form Mix 100/100 Pixie Tag SF</t>
  </si>
  <si>
    <t>TAG Begonia Eureka Bronze Leaf Mix 100/100 Pixie Tag SF</t>
  </si>
  <si>
    <t>TAG Begonia Eureka Bronze Leaf Pink 100/100 Pixie Tag SF</t>
  </si>
  <si>
    <t>TAG Begonia Eureka Bronze Leaf Rose 100/100 Pixie Tag SF</t>
  </si>
  <si>
    <t>TAG Begonia Eureka Bronze Leaf Scarlet 100/100 Pixie Tag SF</t>
  </si>
  <si>
    <t>TAG Begonia Eureka Bronze Leaf White 100/100 Pixie Tag SF</t>
  </si>
  <si>
    <t>TAG Begonia Eureka Green Leaf Deep Rose 100/100 Pixie Tag SF</t>
  </si>
  <si>
    <t>TAG Begonia Eureka Green Leaf Formula Mix 100/100 Pixie Tag SF</t>
  </si>
  <si>
    <t>TAG Begonia Eureka Green Leaf Pink 100/100 Pixie Tag SF</t>
  </si>
  <si>
    <t>TAG Begonia Eureka Green Leaf Rose 100/100 Pixie Tag SF</t>
  </si>
  <si>
    <t>TAG Begonia Eureka Green Leaf Scarlet 100/100 Pixie Tag SF</t>
  </si>
  <si>
    <t>TAG Begonia Eureka Green Leaf White 100/100 Pixie Tag SF</t>
  </si>
  <si>
    <t>TAG Begonia Florencio Cerise 50/50 Petite Portrait SF FUL</t>
  </si>
  <si>
    <t>TAG Begonia Florencio Orange 50/50 Petite Portrait SF FUL</t>
  </si>
  <si>
    <t>TAG Begonia Florencio Pink 50/50 Petite Portrait SF FUL</t>
  </si>
  <si>
    <t>TAG Begonia Florencio Red 50/50 Petite Portrait SF FUL</t>
  </si>
  <si>
    <t>TAG Begonia Florencio White 50/50 Petite Portrait SF FUL</t>
  </si>
  <si>
    <t>TAG Begonia Florencio Yellow 50/50 Petite Portrait SF FUL</t>
  </si>
  <si>
    <t>TAG Begonia Grace Dark Red 50/50 Petite Portrait SF FUL</t>
  </si>
  <si>
    <t>TAG Begonia Grace Orange 50/50 Petite Portrait SF FUL</t>
  </si>
  <si>
    <t>TAG Begonia Grace Pink 50/50 Petite Portrait SF FUL</t>
  </si>
  <si>
    <t>TAG Begonia Tophat Rose Bicolor With Green Leaf 100/100 Pixie Tag SF</t>
  </si>
  <si>
    <t>TAG Begonia Tophat Pink 100/100 Pixie Tag SF</t>
  </si>
  <si>
    <t>TAG Begonia Tophat Scarlet 100/100 Pixie Tag SF</t>
  </si>
  <si>
    <t>TAG Begonia Tophat White 100/100 Pixie Tag SF</t>
  </si>
  <si>
    <t>TAG Begonia Topspin Mix 100/100 Pixie Tag SF</t>
  </si>
  <si>
    <t>TAG Begonia Topspin Pink 100/100 Pixie Tag SF</t>
  </si>
  <si>
    <t>TAG Begonia Topspin Rose 100/100 Pixie Tag SF</t>
  </si>
  <si>
    <t>TAG Begonia Topspin Scarlet 100/100 Pixie Tag SF</t>
  </si>
  <si>
    <t>TAG Begonia Topspin White 100/100 Pixie Tag SF</t>
  </si>
  <si>
    <t>TAG Begonia Volumia Pink 100/100 Pixie Tag SF</t>
  </si>
  <si>
    <t>TAG Begonia Volumia Rose Bicolor 100/100 Pixie Tag SF</t>
  </si>
  <si>
    <t>TAG Begonia Volumia Scarlet 100/100 Pixie Tag SF</t>
  </si>
  <si>
    <t>TAG Begonia Volumia White 100/100 Pixie Tag SF</t>
  </si>
  <si>
    <t>TAG Bellis Bam Bam Mix 25/25 Portrait Tag SF</t>
  </si>
  <si>
    <t>TAG Bellis Bam Bam Red 25/25 Portrait Tag SF</t>
  </si>
  <si>
    <t>TAG Bellis Bam Bam Rose 25/25 Portrait Tag SF</t>
  </si>
  <si>
    <t>TAG Bergenia Shoeshine Rose 25/25 Portrait Tag SF</t>
  </si>
  <si>
    <t>TAG Bidens Brazen Eternal Flame 50/50 Petite Portrait SF FUL</t>
  </si>
  <si>
    <t>TAG Bidens Brazen Glowing Sky 50/50 Petite Portrait SF FUL</t>
  </si>
  <si>
    <t>TAG Bidens Brazen Happy Sun 50/50 Petite Portrait SF FUL</t>
  </si>
  <si>
    <t>TAG Bidens Brazen Imperial Luck 50/50 Petite Portrait SF FUL</t>
  </si>
  <si>
    <t>TAG Bidens Brazen Red Flare 50/50 Petite Portrait SF FUL</t>
  </si>
  <si>
    <t>TAG Bidens Brazen Rising Sun 50/50 Petite Portrait SF FUL</t>
  </si>
  <si>
    <t>TAG Bidens Brazen Samurai 50/50 Petite Portrait SF FUL</t>
  </si>
  <si>
    <t>TAG Bidens Mexican Gold 50/50 Petite Portrait SF FUL</t>
  </si>
  <si>
    <t>TAG Bidens Mexican Gold Compact 50/50 Petite Portrait SF FUL</t>
  </si>
  <si>
    <t>TAG Bidens Mexican Gold Jumbo 50/50 Petite Portrait SF FUL</t>
  </si>
  <si>
    <t>TAG Bidens Mexican Gold Semi DO FULuble 50/50 Petite Portrait SF FUL</t>
  </si>
  <si>
    <t>TAG Bracteantha Strawburst Yellow 50/50 Petite Portrait SF FUL</t>
  </si>
  <si>
    <t>TAG Calendula Costa Mix 100/100 Pixie Tag SF</t>
  </si>
  <si>
    <t>TAG Calendula Costa Orange 100/100 Pixie Tag SF</t>
  </si>
  <si>
    <t>TAG Calendula Costa Yellow 100/100 Pixie Tag SF</t>
  </si>
  <si>
    <t>TAG Calibrachoa Cabrio Amethyst 50/50 Petite Portrait SF FUL</t>
  </si>
  <si>
    <t>TAG Calibrachoa Cabrio Burgundy 50/50 Petite Portrait SF FUL</t>
  </si>
  <si>
    <t>TAG Calibrachoa Cabrio Eclipse Lilac 50/50 Petite Portrait SF FUL</t>
  </si>
  <si>
    <t>TAG Calibrachoa Cabrio Eclipse Light Rose 50/50 Petite Portrait SF FUL</t>
  </si>
  <si>
    <t>TAG Calibrachoa Cabrio Eclipse Strawberry 50/50 Petite Portrait SF FUL</t>
  </si>
  <si>
    <t>TAG Calibrachoa Cabrio Grape 50/50 Petite Portrait SF FUL</t>
  </si>
  <si>
    <t>TAG Calibrachoa Cabrio Pink With Eye 50/50 Petite Portrait SF FUL</t>
  </si>
  <si>
    <t>TAG Calibrachoa Cabrio Sweet Peach 50/50 Petite Portrait SF FUL</t>
  </si>
  <si>
    <t>TAG Calibrachoa Cabrio Yellow 50/50 Petite Portrait SF FUL</t>
  </si>
  <si>
    <t>TAG Calibrachoa Callie Apricot 50/50 Petite Portrait SF FUL</t>
  </si>
  <si>
    <t>TAG Calibrachoa Callie Blue 50/50 Petite Portrait SF FUL</t>
  </si>
  <si>
    <t>TAG Calibrachoa Callie Blueberry Spark 50/50 Pixie Tag SF FUL</t>
  </si>
  <si>
    <t>TAG Calibrachoa Callie Burgundy 50/50 Petite Portrait SF FUL</t>
  </si>
  <si>
    <t>TAG Calibrachoa Callie Coral 50/50 Petite Portrait SF FUL</t>
  </si>
  <si>
    <t>TAG Calibrachoa Callie Dark Blue 50/50 Petite Portrait SF FUL</t>
  </si>
  <si>
    <t>TAG Calibrachoa Callie Dark Red 50/50 Petite Portrait SF FUL</t>
  </si>
  <si>
    <t>TAG Calibrachoa Callie Deep Orange 50/50 Petite Portrait SF FUL</t>
  </si>
  <si>
    <t>TAG Calibrachoa Callie Eclipse Lavender 50/50 Petite Portrait SF FUL</t>
  </si>
  <si>
    <t>TAG Calibrachoa Callie Eclipse Lilac 50/50 Petite Portrait SF FUL</t>
  </si>
  <si>
    <t>TAG Calibrachoa Callie Eclipse Strawberry 50/50 Petite Portrait SF FUL</t>
  </si>
  <si>
    <t>TAG Calibrachoa Callie Gold With Red Eye 50/50 Petite Portrait SF FUL</t>
  </si>
  <si>
    <t>TAG Calibrachoa Callie Hot Pink 50/50 Petite Portrait SF FUL</t>
  </si>
  <si>
    <t>TAG Calibrachoa Callie Hot Pink Spark 50/50 Petite Portrait SF FUL</t>
  </si>
  <si>
    <t>TAG Calibrachoa Callie Lavender 50/50 Petite Portrait SF FUL</t>
  </si>
  <si>
    <t>TAG Calibrachoa Callie Light Blue 50/50 Petite Portrait SF FUL</t>
  </si>
  <si>
    <t>TAG Calibrachoa Callie Mango 50/50 Petite Portrait SF FUL</t>
  </si>
  <si>
    <t>TAG Calibrachoa Callie Orange 50/50 Petite Portrait SF FUL</t>
  </si>
  <si>
    <t>TAG Calibrachoa Callie Orange Sunrise 50/50 Petite Portrait SF FUL</t>
  </si>
  <si>
    <t>TAG Calibrachoa Callie Pink With Eye 50/50 Petite Portrait SF FUL</t>
  </si>
  <si>
    <t>TAG Calibrachoa Callie Purple 50/50 Petite Portrait SF FUL</t>
  </si>
  <si>
    <t>TAG Calibrachoa Callie Rose 50/50 Petite Portrait SF FUL</t>
  </si>
  <si>
    <t>TAG Calibrachoa Callie Rose Dark Center 50/50 Petite Portrait SF FUL</t>
  </si>
  <si>
    <t>TAG Calibrachoa Callie Sky Blue 50/50 Petite Portrait SF FUL</t>
  </si>
  <si>
    <t>TAG Calibrachoa Callie Star Orange 50/50 Petite Portrait SF FUL</t>
  </si>
  <si>
    <t>TAG Calibrachoa Callie Star Pink 50/50 Petite Portrait SF FUL</t>
  </si>
  <si>
    <t>TAG Calibrachoa Callie Rose With Eye Star 50/50 Petite Portrait SF FUL</t>
  </si>
  <si>
    <t>TAG Calibrachoa Callie Strawberry 50/50 Petite Portrait SF FUL</t>
  </si>
  <si>
    <t>TAG Calibrachoa Callie Strawberry Spark 50/50 Pixie Tag SF FUL</t>
  </si>
  <si>
    <t>TAG Calibrachoa Callie Sunset Glow 50/50 Petite Portrait SF FUL</t>
  </si>
  <si>
    <t>TAG Calibrachoa Callie White 50/50 Petite Portrait SF FUL</t>
  </si>
  <si>
    <t>TAG Calibrachoa Callie White With Rose Vein 50/50 Petite Portrait SF FUL</t>
  </si>
  <si>
    <t>TAG Calibrachoa Callie Yellow 50/50 Petite Portrait SF FUL</t>
  </si>
  <si>
    <t>TAG Calocephalus Whimsy Silver 50/50 Petite Portrait SF FUL</t>
  </si>
  <si>
    <t>TAG Campanula Beyond Blue 50/50 Petite Portrait SF FUL</t>
  </si>
  <si>
    <t>TAG Campanula Cariboo Blue 25/25 Portrait Tag SF</t>
  </si>
  <si>
    <t>TAG Campanula Cariboo Blue Forte 25/25 Portrait Tag SF</t>
  </si>
  <si>
    <t>TAG Campanula Pristar Light Blue 25/25 Portrait Tag SF</t>
  </si>
  <si>
    <t>TAG Campanula Pristar White 25/25 Portrait Tag SF</t>
  </si>
  <si>
    <t>TAG Campanula Spring Bell 2.0 Blue 25/25 Portrait Tag SF</t>
  </si>
  <si>
    <t>TAG Campanula Spring Bell 2.0 Blue 50/50 Petite Portrait SF FUL</t>
  </si>
  <si>
    <t>TAG Campanula Spring Bell 2.0 Dark Blue 25/25 Portrait Tag SF</t>
  </si>
  <si>
    <t>TAG Campanula Spring Bell 2.0 Dark Blue 50/50 Petite Portrait SF FUL</t>
  </si>
  <si>
    <t>TAG Campanula Spring Bell 2.0 White 25/25 Portrait Tag SF</t>
  </si>
  <si>
    <t>TAG Campanula Spring Bell 2.0 White 50/50 Petite Portrait SF FUL</t>
  </si>
  <si>
    <t>TAG Celosia Bright Sparks Burgundy 100/100 Pixie Tag SF</t>
  </si>
  <si>
    <t>TAG Celosia Bright Sparks Mix 100/100 Pixie Tag SF</t>
  </si>
  <si>
    <t>TAG Celosia Bright Sparks Scarlet 100/100 Pixie Tag SF</t>
  </si>
  <si>
    <t>TAG Celosia Sprks Bright Yellow 100/100 Pixie Tag SF</t>
  </si>
  <si>
    <t>TAG Ceratostigma Plumbaginoides 50/50 Petite Portrait SF FUL</t>
  </si>
  <si>
    <t>TAG Chrysanthemum Addison White 100/100 Pixie Tag SF</t>
  </si>
  <si>
    <t>TAG Chrysanthemum Addison White 50/50 Pixie Tag SF FUL</t>
  </si>
  <si>
    <t>TAG Chrysanthemum Adelle 50/50 Pixie Tag SF FUL</t>
  </si>
  <si>
    <t>TAG Chrysanthemum Adriana Purple 100/100 Pixie Tag SF</t>
  </si>
  <si>
    <t>TAG Chrysanthemum Adriana Purple 50/50 Pixie Tag SF FUL</t>
  </si>
  <si>
    <t>TAG Chrysanthemum Aideen Red Fire 100/100 Pixie Tag SF</t>
  </si>
  <si>
    <t>TAG Chrysanthemum Aideen Red Fire 50/50 Pixie Tag SF FUL</t>
  </si>
  <si>
    <t>TAG Chrysanthemum Alexa White 50/50 Pixie Tag SF FUL</t>
  </si>
  <si>
    <t>TAG Chrysanthemum Arlette Purple 50/50 Pixie Tag SF FUL</t>
  </si>
  <si>
    <t>TAG Chrysanthemum Ashley Red 50/50 Pixie Tag SF FUL</t>
  </si>
  <si>
    <t>TAG Chrysanthemum Aubrey Orange 50/50 Pixie Tag SF FUL</t>
  </si>
  <si>
    <t>TAG Chrysanthemum Autumn Sunset 50/50 Pixie Tag SF FUL</t>
  </si>
  <si>
    <t>TAG Chrysanthemum Beatrice Orange 100/100 Pixie Tag SF</t>
  </si>
  <si>
    <t>TAG Chrysanthemum Beatrice Orange 50/50 Pixie Tag SF FUL</t>
  </si>
  <si>
    <t>TAG Chrysanthemum Bertha White 100/100 Pixie Tag SF</t>
  </si>
  <si>
    <t>TAG Chrysanthemum Bertha White 50/50 Pixie Tag SF FUL</t>
  </si>
  <si>
    <t>TAG Chrysanthemum Bethany Yellow 100/100 Pixie Tag SF</t>
  </si>
  <si>
    <t>TAG Chrysanthemum Bethany Yellow 50/50 Pixie Tag SF FUL</t>
  </si>
  <si>
    <t>TAG Chrysanthemum Beverly Bronze 100/100 Pixie Tag SF</t>
  </si>
  <si>
    <t>TAG Chrysanthemum Beverly Bronze 50/50 Pixie Tag SF FUL</t>
  </si>
  <si>
    <t>TAG Chrysanthemum Beverly Dark Bronze 100/100 Pixie Tag SF</t>
  </si>
  <si>
    <t>TAG Chrysanthemum Beverly Dark Bronze 50/50 Pixie Tag SF FUL</t>
  </si>
  <si>
    <t>TAG Chrysanthemum Beverly Gold 100/100 Pixie Tag SF</t>
  </si>
  <si>
    <t>TAG Chrysanthemum Beverly Gold 50/50 Pixie Tag SF FUL</t>
  </si>
  <si>
    <t>TAG Chrysanthemum Beverly Orange 100/100 Pixie Tag SF</t>
  </si>
  <si>
    <t>TAG Chrysanthemum Beverly Orange 50/50 Pixie Tag SF FUL</t>
  </si>
  <si>
    <t>TAG Chrysanthemum Bloomfield Yellow 50/50 Pixie Tag SF FUL</t>
  </si>
  <si>
    <t>TAG Chrysanthemum Blush Apricot 50/50 Pixie Tag SF FUL</t>
  </si>
  <si>
    <t>TAG Chrysanthemum Blush Dark Pink 50/50 Pixie Tag SF FUL</t>
  </si>
  <si>
    <t>TAG Chrysanthemum Blush Sunny 50/50 Pixie Tag SF FUL</t>
  </si>
  <si>
    <t>TAG Chrysanthemum Blush White 50/50 Pixie Tag SF FUL</t>
  </si>
  <si>
    <t>TAG Chrysanthemum Bonnie Red 100/100 Pixie Tag SF</t>
  </si>
  <si>
    <t>TAG Chrysanthemum Bonnie Red 50/50 Pixie Tag SF FUL</t>
  </si>
  <si>
    <t>TAG Chrysanthemum Brittany Yellow 100/100 Pixie Tag SF</t>
  </si>
  <si>
    <t>TAG Chrysanthemum Brittany Yellow 50/50 Pixie Tag SF FUL</t>
  </si>
  <si>
    <t>TAG Chrysanthemum Brooke Dark Pink 50/50 Pixie Tag SF FUL</t>
  </si>
  <si>
    <t>TAG Chrysanthemum Chatham Dark Pink 50/50 Pixie Tag SF FUL</t>
  </si>
  <si>
    <t>TAG Chrysanthemum Chelsey Coral 100/100 Pixie Tag SF</t>
  </si>
  <si>
    <t>TAG Chrysanthemum Chelsey Coral 50/50 Pixie Tag SF FUL</t>
  </si>
  <si>
    <t>TAG Chrysanthemum Chelsey Pink 100/100 Pixie Tag SF</t>
  </si>
  <si>
    <t>TAG Chrysanthemum Chelsey Pink 50/50 Pixie Tag SF FUL</t>
  </si>
  <si>
    <t>TAG Chrysanthemum Chelsey White 100/100 Pixie Tag SF</t>
  </si>
  <si>
    <t>TAG Chrysanthemum Chelsey White 50/50 Pixie Tag SF FUL</t>
  </si>
  <si>
    <t>TAG Chrysanthemum Chelsey Yellow 100/100 Pixie Tag SF</t>
  </si>
  <si>
    <t>TAG Chrysanthemum Chelsey Yellow 50/50 Pixie Tag SF FUL</t>
  </si>
  <si>
    <t>TAG Chrysanthemum Cheryl Frosty 100/100 Pixie Tag SF</t>
  </si>
  <si>
    <t>TAG Chrysanthemum Cheryl Frosty White 50/50 Pixie Tag SF FUL</t>
  </si>
  <si>
    <t>TAG Chrysanthemum Cheryl Golden 100/100 Pixie Tag SF</t>
  </si>
  <si>
    <t>TAG Chrysanthemum Cheryl Golden 50/50 Pixie Tag SF FUL</t>
  </si>
  <si>
    <t>TAG Chrysanthemum Cheryl Red Jolly 100/100 Pixie Tag SF</t>
  </si>
  <si>
    <t>TAG Chrysanthemum Cheryl Jolly Red 50/50 Pixie Tag SF FUL</t>
  </si>
  <si>
    <t>TAG Chrysanthemum Cheryl Pink 100/100 Pixie Tag SF</t>
  </si>
  <si>
    <t>TAG Chrysanthemum Cheryl Pink Improved 50/50 Pixie Tag SF FUL</t>
  </si>
  <si>
    <t>TAG Chrysanthemum Cheryl Purple Regal 100/100 Pixie Tag SF</t>
  </si>
  <si>
    <t>TAG Chrysanthemum Cheryl Regal Purple 50/50 Pixie Tag SF FUL</t>
  </si>
  <si>
    <t>TAG Chrysanthemum Cheryl Yellow Sparkling 100/100 Pixie Tag SF</t>
  </si>
  <si>
    <t>TAG Chrysanthemum Cheryl Sparkling Yellow 50/50 Pixie Tag SF FUL</t>
  </si>
  <si>
    <t>TAG Chrysanthemum Cheryl Orange Spicy 100/100 Pixie Tag SF</t>
  </si>
  <si>
    <t>TAG Chrysanthemum Cheryl Spicy Orange 50/50 Pixie Tag SF FUL</t>
  </si>
  <si>
    <t>TAG Chrysanthemum Chloe Yellow 100/100 Pixie Tag SF</t>
  </si>
  <si>
    <t>TAG Chrysanthemum Chloe Yellow 50/50 Pixie Tag SF FUL</t>
  </si>
  <si>
    <t>TAG Chrysanthemum Chowchilla Yellow 50/50 Pixie Tag SF FUL</t>
  </si>
  <si>
    <t>TAG Chrysanthemum Christina Red 100/100 Pixie Tag SF</t>
  </si>
  <si>
    <t>TAG Chrysanthemum Christina Red 50/50 Pixie Tag SF FUL</t>
  </si>
  <si>
    <t>TAG Chrysanthemum Covington Yellow 50/50 Pixie Tag SF FUL</t>
  </si>
  <si>
    <t>TAG Chrysanthemum Cynthia Scarlet 100/100 Pixie Tag SF</t>
  </si>
  <si>
    <t>TAG Chrysanthemum Cynthia Scarlet 50/50 Pixie Tag SF FUL</t>
  </si>
  <si>
    <t>TAG Chrysanthemum Danielle Purple 100/100 Pixie Tag SF</t>
  </si>
  <si>
    <t>TAG Chrysanthemum Danielle Purple 50/50 Pixie Tag SF FUL</t>
  </si>
  <si>
    <t>TAG Chrysanthemum Danielle Red 100/100 Pixie Tag SF</t>
  </si>
  <si>
    <t>TAG Chrysanthemum Danielle Red 50/50 Pixie Tag SF FUL</t>
  </si>
  <si>
    <t>TAG Chrysanthemum Dawn Yellow 100/100 Pixie Tag SF</t>
  </si>
  <si>
    <t>TAG Chrysanthemum Dawn Yellow 50/50 Pixie Tag SF FUL</t>
  </si>
  <si>
    <t>TAG Chrysanthemum Debbie Hot Pink 100/100 Pixie Tag SF</t>
  </si>
  <si>
    <t>TAG Chrysanthemum Debbie Hot Pink 50/50 Pixie Tag SF FUL</t>
  </si>
  <si>
    <t>TAG Chrysanthemum Delano Purple 50/50 Pixie Tag SF FUL</t>
  </si>
  <si>
    <t>TAG Chrysanthemum Delano Red 50/50 Pixie Tag SF FUL</t>
  </si>
  <si>
    <t>TAG Chrysanthemum Delano Spring Pink Bicolor 50/50 Pixie Tag SF FUL</t>
  </si>
  <si>
    <t>TAG Chrysanthemum Demi Pink 100/100 Pixie Tag SF</t>
  </si>
  <si>
    <t>TAG Chrysanthemum Demi Pink 50/50 Pixie Tag SF FUL</t>
  </si>
  <si>
    <t>TAG Chrysanthemum Dorothy Bronze 100/100 Pixie Tag SF</t>
  </si>
  <si>
    <t>TAG Chrysanthemum Dorothy Bronze 50/50 Pixie Tag SF FUL</t>
  </si>
  <si>
    <t>TAG Chrysanthemum Durango Bronze 50/50 Pixie Tag SF FUL</t>
  </si>
  <si>
    <t>TAG Chrysanthemum Durango Honey 50/50 Pixie Tag SF FUL</t>
  </si>
  <si>
    <t>TAG Chrysanthemum Durango Yellow 50/50 Pixie Tag SF FUL</t>
  </si>
  <si>
    <t>TAG Chrysanthemum Edana Red 100/100 Pixie Tag SF</t>
  </si>
  <si>
    <t>TAG Chrysanthemum Edana Red 50/50 Pixie Tag SF FUL</t>
  </si>
  <si>
    <t>TAG Chrysanthemum Edith White 100/100 Pixie Tag SF</t>
  </si>
  <si>
    <t>TAG Chrysanthemum Edith White 50/50 Pixie Tag SF FUL</t>
  </si>
  <si>
    <t>TAG Chrysanthemum Electra Amber 100/100 Pixie Tag SF</t>
  </si>
  <si>
    <t>TAG Chrysanthemum Electra Amber 50/50 Pixie Tag SF FUL</t>
  </si>
  <si>
    <t>TAG Chrysanthemum Elena Gold 100/100 Pixie Tag SF</t>
  </si>
  <si>
    <t>TAG Chrysanthemum Elena Gold 50/50 Pixie Tag SF FUL</t>
  </si>
  <si>
    <t>TAG Chrysanthemum Elizabeth Dark Pink 100/100 Pixie Tag SF</t>
  </si>
  <si>
    <t>TAG Chrysanthemum Elizabeth Dark Pink 50/50 Pixie Tag SF FUL</t>
  </si>
  <si>
    <t>TAG Chrysanthemum Ellen Golden Bicolor 100/100 Pixie Tag SF</t>
  </si>
  <si>
    <t>TAG Chrysanthemum Ellen Golden Bicolor 50/50 Pixie Tag SF FUL</t>
  </si>
  <si>
    <t>TAG Chrysanthemum Emelda Purple 100/100 Pixie Tag SF</t>
  </si>
  <si>
    <t>TAG Chrysanthemum Emelda Purple 50/50 Pixie Tag SF FUL</t>
  </si>
  <si>
    <t>TAG Chrysanthemum Emporia Golden 50/50 Pixie Tag SF FUL</t>
  </si>
  <si>
    <t>TAG Chrysanthemum Emporia Orange 50/50 Pixie Tag SF FUL</t>
  </si>
  <si>
    <t>TAG Chrysanthemum Essex Purple 50/50 Pixie Tag SF FUL</t>
  </si>
  <si>
    <t>TAG Chrysanthemum Estes Park Purple Bicolor 50/50 Pixie Tag SF FUL</t>
  </si>
  <si>
    <t>TAG Chrysanthemum Fairbanks Purple Spoon 50/50 Pixie Tag SF FUL</t>
  </si>
  <si>
    <t>TAG Chrysanthemum Fleur Chantal Hot Red 50/50 Pixie Tag SF FUL</t>
  </si>
  <si>
    <t>TAG Chrysanthemum Fleur Fifi Hot Pink 50/50 Pixie Tag SF FUL</t>
  </si>
  <si>
    <t>TAG Chrysanthemum Fleur Genevieve Purple Bicolor 50/50 Pixie Tag SF FUL</t>
  </si>
  <si>
    <t>TAG Chrysanthemum Fleur Lisette Yellow 50/50 Pixie Tag SF FUL</t>
  </si>
  <si>
    <t>TAG Chrysanthemum Fleur Lucien Yellow 50/50 Pixie Tag SF FUL</t>
  </si>
  <si>
    <t>TAG Chrysanthemum Fleur Sabine Bronze 50/50 Pixie Tag SF FUL</t>
  </si>
  <si>
    <t>TAG Chrysanthemum Fleur Sylvie White 50/50 Pixie Tag SF FUL</t>
  </si>
  <si>
    <t>TAG Chrysanthemum Gigi Coral 100/100 Pixie Tag SF</t>
  </si>
  <si>
    <t>TAG Chrysanthemum Gigi Coral 50/50 Pixie Tag SF FUL</t>
  </si>
  <si>
    <t>TAG Chrysanthemum Gigi Dark Pink 100/100 Pixie Tag SF</t>
  </si>
  <si>
    <t>TAG Chrysanthemum Gigi Dark Pink 50/50 Pixie Tag SF FUL</t>
  </si>
  <si>
    <t>TAG Chrysanthemum Gigi Gold 100/100 Pixie Tag SF</t>
  </si>
  <si>
    <t>TAG Chrysanthemum Gigi Gold 50/50 Pixie Tag SF FUL</t>
  </si>
  <si>
    <t>TAG Chrysanthemum Gigi Orange 100/100 Pixie Tag SF</t>
  </si>
  <si>
    <t>TAG Chrysanthemum Gigi Orange 50/50 Pixie Tag SF FUL</t>
  </si>
  <si>
    <t>TAG Chrysanthemum Gigi Snow 100/100 Pixie Tag SF</t>
  </si>
  <si>
    <t>TAG Chrysanthemum Gigi Snow 50/50 Pixie Tag SF FUL</t>
  </si>
  <si>
    <t>TAG Chrysanthemum Gigi Yellow 100/100 Pixie Tag SF</t>
  </si>
  <si>
    <t>TAG Chrysanthemum Gigi Yellow 50/50 Pixie Tag SF FUL</t>
  </si>
  <si>
    <t>TAG Chrysanthemum Golden Gate 50/50 Pixie Tag SF FUL</t>
  </si>
  <si>
    <t>TAG Chrysanthemum Grandview Gold 50/50 Pixie Tag SF FUL</t>
  </si>
  <si>
    <t>TAG Chrysanthemum Grandview Light Pink 50/50 Pixie Tag SF FUL</t>
  </si>
  <si>
    <t>TAG Chrysanthemum Grandview Pink 50/50 Pixie Tag SF FUL</t>
  </si>
  <si>
    <t>TAG Chrysanthemum Grandview Yellow 50/50 Pixie Tag SF FUL</t>
  </si>
  <si>
    <t>TAG Chrysanthemum Green Valley 50/50 Pixie Tag SF FUL</t>
  </si>
  <si>
    <t>TAG Chrysanthemum Hailey Gold 100/100 Pixie Tag SF</t>
  </si>
  <si>
    <t>TAG Chrysanthemum Hailey Gold Improved 50/50 Pixie Tag SF FUL</t>
  </si>
  <si>
    <t>TAG Chrysanthemum Hailey Orange 100/100 Pixie Tag SF</t>
  </si>
  <si>
    <t>TAG Chrysanthemum Hailey Orange 50/50 Pixie Tag SF FUL</t>
  </si>
  <si>
    <t>TAG Chrysanthemum Hailey Red Bronze 100/100 Pixie Tag SF</t>
  </si>
  <si>
    <t>TAG Chrysanthemum Hailey Red Bronze 50/50 Pixie Tag SF FUL</t>
  </si>
  <si>
    <t>TAG Chrysanthemum Hankie Yellow 100/100 Pixie Tag SF</t>
  </si>
  <si>
    <t>TAG Chrysanthemum Hankie Yellow 50/50 Pixie Tag SF FUL</t>
  </si>
  <si>
    <t>TAG Chrysanthemum Hannah Orange 100/100 Pixie Tag SF</t>
  </si>
  <si>
    <t>TAG Chrysanthemum Hannah Orange 50/50 Pixie Tag SF FUL</t>
  </si>
  <si>
    <t>TAG Chrysanthemum Hestia Hot Red 100/100 Pixie Tag SF</t>
  </si>
  <si>
    <t>TAG Chrysanthemum Hestia Hot Red 50/50 Pixie Tag SF FUL</t>
  </si>
  <si>
    <t>TAG Chrysanthemum Hilo Fuchsia 50/50 Pixie Tag SF FUL</t>
  </si>
  <si>
    <t>TAG Chrysanthemum Hilo Tangerine 50/50 Pixie Tag SF FUL</t>
  </si>
  <si>
    <t>TAG Chrysanthemum Jacqueline Orange Fusion 100/100 Pixie Tag SF</t>
  </si>
  <si>
    <t>TAG Chrysanthemum Jacqueline Orange Fusion 50/50 Pixie Tag SF FUL</t>
  </si>
  <si>
    <t>TAG Chrysanthemum Jacqueline Peach Fusion 100/100 Pixie Tag SF</t>
  </si>
  <si>
    <t>TAG Chrysanthemum Jacqueline Peach Fusion 50/50 Pixie Tag SF FUL</t>
  </si>
  <si>
    <t>TAG Chrysanthemum Jacqueline Pearl 100/100 Pixie Tag SF</t>
  </si>
  <si>
    <t>TAG Chrysanthemum Jacqueline Pearl 50/50 Pixie Tag SF FUL</t>
  </si>
  <si>
    <t>TAG Chrysanthemum Jacqueline Pink 100/100 Pixie Tag SF</t>
  </si>
  <si>
    <t>TAG Chrysanthemum Jacqueline Pink 50/50 Pixie Tag SF FUL</t>
  </si>
  <si>
    <t>TAG Chrysanthemum Jacqueline Rose 100/100 Pixie Tag SF</t>
  </si>
  <si>
    <t>TAG Chrysanthemum Jacqueline Rose 50/50 Pixie Tag SF FUL</t>
  </si>
  <si>
    <t>TAG Chrysanthemum Jacqueline Yellow 100/100 Pixie Tag SF</t>
  </si>
  <si>
    <t>TAG Chrysanthemum Jacqueline Yellow 50/50 Pixie Tag SF FUL</t>
  </si>
  <si>
    <t>TAG Chrysanthemum Jamestown Regal Purple 50/50 Pixie Tag SF FUL</t>
  </si>
  <si>
    <t>TAG Chrysanthemum Jane Yellow 100/100 Pixie Tag SF</t>
  </si>
  <si>
    <t>TAG Chrysanthemum Jane Yellow 50/50 Pixie Tag SF FUL</t>
  </si>
  <si>
    <t>TAG Chrysanthemum Joan White 100/100 Pixie Tag SF</t>
  </si>
  <si>
    <t>TAG Chrysanthemum Joan White 50/50 Pixie Tag SF FUL</t>
  </si>
  <si>
    <t>TAG Chrysanthemum Josephine Red 100/100 Pixie Tag SF</t>
  </si>
  <si>
    <t>TAG Chrysanthemum Josephine Red 50/50 Pixie Tag SF FUL</t>
  </si>
  <si>
    <t>TAG Chrysanthemum Judy Bronze 100/100 Pixie Tag SF</t>
  </si>
  <si>
    <t>TAG Chrysanthemum Judy Bronze 50/50 Pixie Tag SF FUL</t>
  </si>
  <si>
    <t>TAG Chrysanthemum Juneau White 50/50 Pixie Tag SF FUL</t>
  </si>
  <si>
    <t>TAG Chrysanthemum Kathleen Dark Red 100/100 Pixie Tag SF</t>
  </si>
  <si>
    <t>TAG Chrysanthemum Kathleen Dark Red 50/50 Pixie Tag SF FUL</t>
  </si>
  <si>
    <t>TAG Chrysanthemum Katie White 100/100 Pixie Tag SF</t>
  </si>
  <si>
    <t>TAG Chrysanthemum Katie White 50/50 Pixie Tag SF FUL</t>
  </si>
  <si>
    <t>TAG Chrysanthemum Keeley Orange 100/100 Pixie Tag SF</t>
  </si>
  <si>
    <t>TAG Chrysanthemum Keeley Orange 50/50 Pixie Tag SF FUL</t>
  </si>
  <si>
    <t>TAG Chrysanthemum Kingsville Yellow 50/50 Pixie Tag SF FUL</t>
  </si>
  <si>
    <t>TAG Chrysanthemum Limerick Lime 50/50 Pixie Tag SF FUL</t>
  </si>
  <si>
    <t>TAG Chrysanthemum Lucy Bronze Bicolor 50/50 Pixie Tag SF FUL</t>
  </si>
  <si>
    <t>TAG Chrysanthemum Lucy Bronze Bicolor 100/100 Pixie Tag SF</t>
  </si>
  <si>
    <t>TAG Chrysanthemum Makayla Yellow 100/100 Pixie Tag SF</t>
  </si>
  <si>
    <t>TAG Chrysanthemum Makayla Yellow 50/50 Pixie Tag SF FUL</t>
  </si>
  <si>
    <t>TAG Chrysanthemum Makenna Orange 100/100 Pixie Tag SF</t>
  </si>
  <si>
    <t>TAG Chrysanthemum Makenna Orange 50/50 Pixie Tag SF FUL</t>
  </si>
  <si>
    <t>TAG Chrysanthemum Makenzie White 100/100 Pixie Tag SF</t>
  </si>
  <si>
    <t>TAG Chrysanthemum Makenzie White 50/50 Pixie Tag SF FUL</t>
  </si>
  <si>
    <t>TAG Chrysanthemum Manhattan Yellow 50/50 Pixie Tag SF FUL</t>
  </si>
  <si>
    <t>TAG Chrysanthemum Marsha Pink 100/100 Pixie Tag SF</t>
  </si>
  <si>
    <t>TAG Chrysanthemum Marsha Pink 50/50 Pixie Tag SF FUL</t>
  </si>
  <si>
    <t>TAG Chrysanthemum Mary Yellow 100/100 Pixie Tag SF</t>
  </si>
  <si>
    <t>TAG Chrysanthemum Mary Yellow 50/50 Pixie Tag SF FUL</t>
  </si>
  <si>
    <t>TAG Chrysanthemum Michelle Gold 100/100 Pixie Tag SF</t>
  </si>
  <si>
    <t>TAG Chrysanthemum Michelle Gold 50/50 Pixie Tag SF FUL</t>
  </si>
  <si>
    <t>TAG Chrysanthemum Mila Red 100/100 Pixie Tag SF</t>
  </si>
  <si>
    <t>TAG Chrysanthemum Mila Red 50/50 Pixie Tag SF FUL</t>
  </si>
  <si>
    <t>TAG Chrysanthemum Mildred White 100/100 Pixie Tag SF</t>
  </si>
  <si>
    <t>TAG Chrysanthemum Mildred White 50/50 Pixie Tag SF FUL</t>
  </si>
  <si>
    <t>TAG Chrysanthemum Milton Dark Pink 50/50 Pixie Tag SF FUL</t>
  </si>
  <si>
    <t>TAG Chrysanthemum Milton Orange 50/50 Pixie Tag SF FUL</t>
  </si>
  <si>
    <t>TAG Chrysanthemum Milton Plum 50/50 Pixie Tag SF FUL</t>
  </si>
  <si>
    <t>TAG Chrysanthemum Miranda Orange 100/100 Pixie Tag SF</t>
  </si>
  <si>
    <t>TAG Chrysanthemum Miranda Orange 50/50 Pixie Tag SF FUL</t>
  </si>
  <si>
    <t>TAG Chrysanthemum Nadia Yellow 50/50 Pixie Tag SF FUL</t>
  </si>
  <si>
    <t>TAG Chrysanthemum Newark Pink Bicolor 50/50 Pixie Tag SF FUL</t>
  </si>
  <si>
    <t>TAG Chrysanthemum Nikki Bronze 100/100 Pixie Tag SF</t>
  </si>
  <si>
    <t>TAG Chrysanthemum Nikki Bronze 50/50 Pixie Tag SF FUL</t>
  </si>
  <si>
    <t>TAG Chrysanthemum Nikki Dark Pink 100/100 Pixie Tag SF</t>
  </si>
  <si>
    <t>TAG Chrysanthemum Nikki Dark Pink 50/50 Pixie Tag SF FUL</t>
  </si>
  <si>
    <t>TAG Chrysanthemum Nikki Orange 100/100 Pixie Tag SF</t>
  </si>
  <si>
    <t>TAG Chrysanthemum Nikki Orange 50/50 Pixie Tag SF FUL</t>
  </si>
  <si>
    <t>TAG Chrysanthemum Nikki Pearl 100/100 Pixie Tag SF</t>
  </si>
  <si>
    <t>TAG Chrysanthemum Nikki Pearl 50/50 Pixie Tag SF FUL</t>
  </si>
  <si>
    <t>TAG Chrysanthemum Nikki Pink Bicolor 50/50 Pixie Tag SF FUL</t>
  </si>
  <si>
    <t>TAG Chrysanthemum Nikki Pink Bicolor 100/100 Pixie Tag SF</t>
  </si>
  <si>
    <t>TAG Chrysanthemum Nikki Yellow 100/100 Pixie Tag SF</t>
  </si>
  <si>
    <t>TAG Chrysanthemum Nikki Yellow 50/50 Pixie Tag SF FUL</t>
  </si>
  <si>
    <t>TAG Chrysanthemum Norah White 50/50 Pixie Tag SF FUL</t>
  </si>
  <si>
    <t>TAG Chrysanthemum Olympia White 50/50 Pixie Tag SF FUL</t>
  </si>
  <si>
    <t>TAG Chrysanthemum Ottawa White 50/50 Pixie Tag SF FUL</t>
  </si>
  <si>
    <t>TAG Chrysanthemum Pamela Orange 100/100 Pixie Tag SF</t>
  </si>
  <si>
    <t>TAG Chrysanthemum Pamela Orange 50/50 Pixie Tag SF FUL</t>
  </si>
  <si>
    <t>TAG Chrysanthemum Pamela Pink 100/100 Pixie Tag SF</t>
  </si>
  <si>
    <t>TAG Chrysanthemum Pamela Pink 50/50 Pixie Tag SF FUL</t>
  </si>
  <si>
    <t>TAG Chrysanthemum Pamela White 100/100 Pixie Tag SF</t>
  </si>
  <si>
    <t>TAG Chrysanthemum Pamela White 50/50 Pixie Tag SF FUL</t>
  </si>
  <si>
    <t>TAG Chrysanthemum Pamela Yellow 100/100 Pixie Tag SF</t>
  </si>
  <si>
    <t>TAG Chrysanthemum Pamela Yellow 50/50 Pixie Tag SF FUL</t>
  </si>
  <si>
    <t>TAG Chrysanthemum Patty Pomegranate 100/100 Pixie Tag SF</t>
  </si>
  <si>
    <t>TAG Chrysanthemum Patty Pomegranate 50/50 Pixie Tag SF FUL</t>
  </si>
  <si>
    <t>TAG Chrysanthemum Patty Purple 100/100 Pixie Tag SF</t>
  </si>
  <si>
    <t>TAG Chrysanthemum Patty Purple 50/50 Pixie Tag SF FUL</t>
  </si>
  <si>
    <t>TAG Chrysanthemum Pauline Purple 50/50 Pixie Tag SF FUL</t>
  </si>
  <si>
    <t>TAG Chrysanthemum Pelee 50/50 Pixie Tag SF FUL</t>
  </si>
  <si>
    <t>TAG Chrysanthemum Pittsburgh Purple 50/50 Pixie Tag SF FUL</t>
  </si>
  <si>
    <t>TAG Chrysanthemum Pelee Point 50/50 Pixie Tag SF FUL</t>
  </si>
  <si>
    <t>TAG Chrysanthemum Presidio Deep Pink 50/50 Pixie Tag SF FUL</t>
  </si>
  <si>
    <t>TAG Chrysanthemum Providence Yellow 50/50 Pixie Tag SF FUL</t>
  </si>
  <si>
    <t>TAG Chrysanthemum Purple Springs 50/50 Pixie Tag SF FUL</t>
  </si>
  <si>
    <t>TAG Chrysanthemum Rhonda Bronze 100/100 Pixie Tag SF</t>
  </si>
  <si>
    <t>TAG Chrysanthemum Rhonda Bronze 50/50 Pixie Tag SF FUL</t>
  </si>
  <si>
    <t>TAG Chrysanthemum Rhonda Pink 100/100 Pixie Tag SF</t>
  </si>
  <si>
    <t>TAG Chrysanthemum Rhonda Pink 50/50 Pixie Tag SF FUL</t>
  </si>
  <si>
    <t>TAG Chrysanthemum Rhonda Purple 100/100 Pixie Tag SF</t>
  </si>
  <si>
    <t>TAG Chrysanthemum Rhonda Purple 50/50 Pixie Tag SF FUL</t>
  </si>
  <si>
    <t>TAG Chrysanthemum Rhonda Red 100/100 Pixie Tag SF</t>
  </si>
  <si>
    <t>TAG Chrysanthemum Rhonda Red 50/50 Pixie Tag SF FUL</t>
  </si>
  <si>
    <t>TAG Chrysanthemum Rhonda White 100/100 Pixie Tag SF</t>
  </si>
  <si>
    <t>TAG Chrysanthemum Rhonda White 50/50 Pixie Tag SF FUL</t>
  </si>
  <si>
    <t>TAG Chrysanthemum Rhonda Yellow 100/100 Pixie Tag SF</t>
  </si>
  <si>
    <t>TAG Chrysanthemum Rhonda Yellow 50/50 Pixie Tag SF FUL</t>
  </si>
  <si>
    <t>TAG Chrysanthemum Rihanna Red 100/100 Pixie Tag SF</t>
  </si>
  <si>
    <t>TAG Chrysanthemum Rihanna Red 50/50 Pixie Tag SF FUL</t>
  </si>
  <si>
    <t>TAG Chrysanthemum Rockport Purple 50/50 Pixie Tag SF FUL</t>
  </si>
  <si>
    <t>TAG Chrysanthemum Samantha Red 100/100 Pixie Tag SF</t>
  </si>
  <si>
    <t>TAG Chrysanthemum Samantha Red 50/50 Pixie Tag SF FUL</t>
  </si>
  <si>
    <t>TAG Chrysanthemum Saskatoon White 50/50 Pixie Tag SF FUL</t>
  </si>
  <si>
    <t>TAG Chrysanthemum Seaside White 50/50 Pixie Tag SF FUL</t>
  </si>
  <si>
    <t>TAG Chrysanthemum Selena Red 100/100 Pixie Tag SF</t>
  </si>
  <si>
    <t>TAG Chrysanthemum Selena Red 50/50 Pixie Tag SF FUL</t>
  </si>
  <si>
    <t>TAG Chrysanthemum Shanghai Red 50/50 Pixie Tag SF FUL</t>
  </si>
  <si>
    <t>TAG Chrysanthemum Shannon White 100/100 Pixie Tag SF</t>
  </si>
  <si>
    <t>TAG Chrysanthemum Shannon White 50/50 Pixie Tag SF FUL</t>
  </si>
  <si>
    <t>TAG Chrysanthemum Skylar Yellow 50/50 Pixie Tag SF FUL</t>
  </si>
  <si>
    <t>TAG Chrysanthemum Springdale Purple 50/50 Pixie Tag SF FUL</t>
  </si>
  <si>
    <t>TAG Chrysanthemum Stacy Orange Dazzling 100/100 Pixie Tag SF</t>
  </si>
  <si>
    <t>TAG Chrysanthemum Stacy Dazzling Orange 50/50 Pixie Tag SF FUL</t>
  </si>
  <si>
    <t>TAG Chrysanthemum Stacy Pink 100/100 Pixie Tag SF</t>
  </si>
  <si>
    <t>TAG Chrysanthemum Stacy Pink 50/50 Pixie Tag SF FUL</t>
  </si>
  <si>
    <t>TAG Chrysanthemum Starling Pink 50/50 Pixie Tag SF FUL</t>
  </si>
  <si>
    <t>TAG Chrysanthemum Stephany Bronze 50/50 Pixie Tag SF FUL</t>
  </si>
  <si>
    <t>TAG Chrysanthemum Stephany Yellow 100/100 Pixie Tag SF</t>
  </si>
  <si>
    <t>TAG Chrysanthemum Stephany Yellow 50/50 Pixie Tag SF FUL</t>
  </si>
  <si>
    <t>TAG Chrysanthemum Summer Sunset 100/100 Pixie Tag SF</t>
  </si>
  <si>
    <t>TAG Chrysanthemum Summer Sunset 50/50 Pixie Tag SF FUL</t>
  </si>
  <si>
    <t>TAG Chrysanthemum Tabitha Scarlet 100/100 Pixie Tag SF</t>
  </si>
  <si>
    <t>TAG Chrysanthemum Tabitha Scarlet 50/50 Pixie Tag SF FUL</t>
  </si>
  <si>
    <t>TAG Chrysanthemum Tanya Yellow 100/100 Pixie Tag SF</t>
  </si>
  <si>
    <t>TAG Chrysanthemum Tanya Yellow 50/50 Pixie Tag SF FUL</t>
  </si>
  <si>
    <t>TAG Chrysanthemum Teresa Pink 100/100 Pixie Tag SF</t>
  </si>
  <si>
    <t>TAG Chrysanthemum Teresa Pink 50/50 Pixie Tag SF FUL</t>
  </si>
  <si>
    <t>TAG Chrysanthemum Tina Gold 100/100 Pixie Tag SF</t>
  </si>
  <si>
    <t>TAG Chrysanthemum Tina Gold 50/50 Pixie Tag SF FUL</t>
  </si>
  <si>
    <t>TAG Chrysanthemum Tracy Orange 100/100 Pixie Tag SF</t>
  </si>
  <si>
    <t>TAG Chrysanthemum Tracy Orange 50/50 Pixie Tag SF FUL</t>
  </si>
  <si>
    <t>TAG Chrysanthemum Ursula Orange Fancy 100/100 Pixie Tag SF</t>
  </si>
  <si>
    <t>TAG Chrysanthemum Ursula Fancy Orange 50/50 Pixie Tag SF FUL</t>
  </si>
  <si>
    <t>TAG Chrysanthemum Ursula Coral Jazzy 100/100 Pixie Tag SF</t>
  </si>
  <si>
    <t>TAG Chrysanthemum Ursula Jazzy Coral 50/50 Pixie Tag SF FUL</t>
  </si>
  <si>
    <t>TAG Chrysanthemum Ursula Lavender 100/100 Pixie Tag SF</t>
  </si>
  <si>
    <t>TAG Chrysanthemum Ursula Lavender 50/50 Pixie Tag SF FUL</t>
  </si>
  <si>
    <t>TAG Chrysanthemum Ursula Sunny 100/100 Pixie Tag SF</t>
  </si>
  <si>
    <t>TAG Chrysanthemum Ursula Sunny Yellow 50/50 Pixie Tag SF FUL</t>
  </si>
  <si>
    <t>TAG Chrysanthemum Vanna Snow 100/100 Pixie Tag SF</t>
  </si>
  <si>
    <t>TAG Chrysanthemum Vanna Snow 50/50 Pixie Tag SF FUL</t>
  </si>
  <si>
    <t>TAG Chrysanthemum Veronica Dark Pink 100/100 Pixie Tag SF</t>
  </si>
  <si>
    <t>TAG Chrysanthemum Veronica Dark Pink 50/50 Pixie Tag SF FUL</t>
  </si>
  <si>
    <t>TAG Chrysanthemum Wanda Bronze 100/100 Pixie Tag SF</t>
  </si>
  <si>
    <t>TAG Chrysanthemum Wanda Bronze 50/50 Pixie Tag SF FUL</t>
  </si>
  <si>
    <t>TAG Chrysanthemum Wanda Lavender 100/100 Pixie Tag SF</t>
  </si>
  <si>
    <t>TAG Chrysanthemum Wanda Lavender 50/50 Pixie Tag SF FUL</t>
  </si>
  <si>
    <t>TAG Chrysanthemum Wanda Purple 100/100 Pixie Tag SF</t>
  </si>
  <si>
    <t>TAG Chrysanthemum Wanda Purple 50/50 Pixie Tag SF FUL</t>
  </si>
  <si>
    <t>TAG Chrysanthemum Wanda Red 100/100 Pixie Tag SF</t>
  </si>
  <si>
    <t>TAG Chrysanthemum Wanda Red 50/50 Pixie Tag SF FUL</t>
  </si>
  <si>
    <t>TAG Chrysanthemum Williamsburg Purple 50/50 Pixie Tag SF FUL</t>
  </si>
  <si>
    <t>TAG Chrysanthemum Williamsburg Red 50/50 Pixie Tag SF FUL</t>
  </si>
  <si>
    <t>TAG Chrysanthemum Wilma White 100/100 Pixie Tag SF</t>
  </si>
  <si>
    <t>TAG Chrysanthemum Wilma White 50/50 Pixie Tag SF FUL</t>
  </si>
  <si>
    <t>TAG Chrysanthemum Wilma Yellow 100/100 Pixie Tag SF</t>
  </si>
  <si>
    <t>TAG Chrysanthemum Wilma Yellow 50/50 Pixie Tag SF FUL</t>
  </si>
  <si>
    <t>TAG Chrysanthemum Yolanda Yellow 100/100 Pixie Tag SF</t>
  </si>
  <si>
    <t>TAG Chrysanthemum Yolanda Yellow 50/50 Pixie Tag SF FUL</t>
  </si>
  <si>
    <t>TAG Chrysanthemum Yvette Orange Bicolor 50/50 Pixie Tag SF FUL</t>
  </si>
  <si>
    <t>TAG Chrysanthemum Yvette Orange Bicolor 100/100 Pixie Tag SF</t>
  </si>
  <si>
    <t>TAG Chrysanthemum Yvette Yellow 100/100 Pixie Tag SF</t>
  </si>
  <si>
    <t>TAG Chrysanthemum Yvette Yellow 50/50 Pixie Tag SF FUL</t>
  </si>
  <si>
    <t>TAG Chrysanthemum Zelda Yellow 100/100 Pixie Tag SF</t>
  </si>
  <si>
    <t>TAG Chrysanthemum Zelda Yellow 50/50 Pixie Tag SF FUL</t>
  </si>
  <si>
    <t>TAG Cleome Sparkler 2 Blush 100/100 Pixie Tag SF</t>
  </si>
  <si>
    <t>TAG Cleome Sparkler 2 Lavender 100/100 Pixie Tag SF</t>
  </si>
  <si>
    <t>TAG Cleome Sparkler 2 Mix 100/100 Pixie Tag SF</t>
  </si>
  <si>
    <t>TAG Cleome Sparkler 2 Purple 100/100 Pixie Tag SF</t>
  </si>
  <si>
    <t>TAG Cleome Sparkler 2 Rose 100/100 Pixie Tag SF</t>
  </si>
  <si>
    <t>TAG Cleome Sparkler 2 White 100/100 Pixie Tag SF</t>
  </si>
  <si>
    <t>TAG Cleome Sparkler Blush 100/100 Pixie Tag SF</t>
  </si>
  <si>
    <t>TAG Cleome Sparkler Lavender 100/100 Pixie Tag SF</t>
  </si>
  <si>
    <t>TAG Cleome Sparkler Mix 100/100 Pixie Tag SF</t>
  </si>
  <si>
    <t>TAG Cleome Sparkler Rose 100/100 Pixie Tag SF</t>
  </si>
  <si>
    <t>TAG Cleome Sparkler White 100/100 Pixie Tag SF</t>
  </si>
  <si>
    <t>TAG Coleus Beauty Of Lyon 50/50 Petite Portrait SF FUL</t>
  </si>
  <si>
    <t>TAG Coleus Talavera Burgundy Lime 50/50 Petite Portrait SF FUL</t>
  </si>
  <si>
    <t>TAG Coleus Talavera Chocolate Mint 50/50 Petite Portrait SF FUL</t>
  </si>
  <si>
    <t>TAG Coleus Talavera Chocolate Velvet 50/50 Petite Portrait SF FUL</t>
  </si>
  <si>
    <t>TAG Coleus Talavera Moondust 50/50 Petite Portrait SF FUL</t>
  </si>
  <si>
    <t>TAG Coleus Talavera Pink Tricolor 50/50 Petite Portrait SF FUL</t>
  </si>
  <si>
    <t>TAG Coleus Talavera Sienna 50/50 Petite Portrait SF FUL</t>
  </si>
  <si>
    <t>TAG Coreopsis Andiamo Yellow Red 25/25 Portrait Tag SF</t>
  </si>
  <si>
    <t>TAG Coreopsis Castello Compact Yellow 25/25 Portrait Tag SF</t>
  </si>
  <si>
    <t>TAG Coreopsis Castello Compact Yellow 50/50 Petite Portrait SF FUL</t>
  </si>
  <si>
    <t>TAG Coreopsis Castello Pom Pom Yellow 25/25 Portrait Tag SF</t>
  </si>
  <si>
    <t>TAG Coreopsis Castello Pom Pom Yellow 50/50 Petite Portrait SF FUL</t>
  </si>
  <si>
    <t>TAG Coreopsis Corey Compact Gold 25/25 Portrait Tag SF</t>
  </si>
  <si>
    <t>TAG Cosmos Apollo Carmine 100/100 Pixie Tag SF</t>
  </si>
  <si>
    <t>TAG Cosmos Apollo Lovesong 100/100 Pixie Tag SF</t>
  </si>
  <si>
    <t>TAG Cosmos Apollo Mix 100/100 Pixie Tag SF</t>
  </si>
  <si>
    <t>TAG Cosmos Apollo White 100/100 Pixie Tag SF</t>
  </si>
  <si>
    <t>TAG Cuphea Cuphoric Pink 50/50 Petite Portrait SF FUL</t>
  </si>
  <si>
    <t>TAG Cuphea Sriracha Series 100/100 Pixie Tag SF</t>
  </si>
  <si>
    <t>TAG Dahlia Cafe Au Lait 50/50 Petite Portrait SF FUL</t>
  </si>
  <si>
    <t>TAG Dahlia Dahlegria Apricot Tricolor 50/50 Petite Portrait SF FUL</t>
  </si>
  <si>
    <t>TAG Dahlia Dahlegria Light Rose 50/50 Petite Portrait SF FUL</t>
  </si>
  <si>
    <t>TAG Dahlia Dahlegria Magenta Bicolor 50/50 Petite Portrait SF FUL</t>
  </si>
  <si>
    <t>TAG Dahlia Dahlegria Magenta Bicolor CE1594 50/50 Petite Portrait SF FUL</t>
  </si>
  <si>
    <t>TAG Dahlia Dahlegria Orange 50/50 Petite Portrait SF FUL</t>
  </si>
  <si>
    <t>TAG Dahlia Dahlegria Orange Bicolor 50/50 Petite Portrait SF FUL</t>
  </si>
  <si>
    <t>TAG Dahlia Dahlegria Pink Flame 50/50 Petite Portrait SF FUL</t>
  </si>
  <si>
    <t>TAG Dahlia Dahlegria Red 50/50 Petite Portrait SF FUL</t>
  </si>
  <si>
    <t>TAG Dahlia Dahlegria Red CE1595 50/50 Petite Portrait SF FUL</t>
  </si>
  <si>
    <t>TAG Dahlia Dahlegria Scarlet Fire 50/50 Petite Portrait SF FUL</t>
  </si>
  <si>
    <t>TAG Dahlia Dahlegria Sunrise 50/50 Petite Portrait SF FUL</t>
  </si>
  <si>
    <t>TAG Dahlia Dahlegria Sunset 50/50 Petite Portrait SF FUL</t>
  </si>
  <si>
    <t>TAG Dahlia Dahlegria White 50/50 Petite Portrait SF FUL</t>
  </si>
  <si>
    <t>TAG Dahlia Fresco Mix 100/100 Pixie Tag SF</t>
  </si>
  <si>
    <t>TAG Dahlia Grandalia Dark Red 50/50 Petite Portrait SF FUL</t>
  </si>
  <si>
    <t>TAG Dahlia Grandalia Dark Rose 50/50 Petite Portrait SF FUL</t>
  </si>
  <si>
    <t>TAG Dahlia Grandalia Fire 50/50 Petite Portrait SF FUL</t>
  </si>
  <si>
    <t>TAG Dahlia Grandalia Lavender Ice 50/50 Petite Portrait SF FUL</t>
  </si>
  <si>
    <t>TAG Dahlia Grandalia Magenta 50/50 Petite Portrait SF FUL</t>
  </si>
  <si>
    <t>TAG Dahlia Grandalia Orange 50/50 Petite Portrait SF FUL</t>
  </si>
  <si>
    <t>TAG Dahlia Grandalia Pink 50/50 Petite Portrait SF FUL</t>
  </si>
  <si>
    <t>TAG Dahlia Grandalia Pink Ice 50/50 Petite Portrait SF FUL</t>
  </si>
  <si>
    <t>TAG Dahlia Grandalia Red 50/50 Petite Portrait SF FUL</t>
  </si>
  <si>
    <t>TAG Dahlia Grandalia Sunny Flame 50/50 Petite Portrait SF FUL</t>
  </si>
  <si>
    <t>TAG Dahlia Grandalia Sunrise 50/50 Petite Portrait SF FUL</t>
  </si>
  <si>
    <t>TAG Dahlia Grandalia White 50/50 Petite Portrait SF FUL</t>
  </si>
  <si>
    <t>TAG Dahlia Grandalia Yellow 50/50 Petite Portrait SF FUL</t>
  </si>
  <si>
    <t>TAG Dahlia Happy Days Cherry Red 50/50 Petite Portrait SF FUL</t>
  </si>
  <si>
    <t>TAG Dahlia Happy Days Fuchsia Halo 50/50 Petite Portrait SF FUL</t>
  </si>
  <si>
    <t>TAG Dahlia Happy Days Neon 50/50 Petite Portrait SF FUL</t>
  </si>
  <si>
    <t>TAG Dahlia Happy Days Orange Red Bicolor 50/50 Petite Portrait SF FUL</t>
  </si>
  <si>
    <t>TAG Dahlia Happy Days Pink 50/50 Petite Portrait SF FUL</t>
  </si>
  <si>
    <t>TAG Dahlia Happy Days Purple 50/50 Petite Portrait SF FUL</t>
  </si>
  <si>
    <t>TAG Dahlia Happy Days White 50/50 Petite Portrait SF FUL</t>
  </si>
  <si>
    <t>TAG Dahlia Happy Days Yellow 50/50 Petite Portrait SF FUL</t>
  </si>
  <si>
    <t>TAG Dahlia Harlequin Mix 100/100 Pixie Tag SF</t>
  </si>
  <si>
    <t>TAG Dahlia Karma Amanda 50/50 Petite Portrait SF FUL</t>
  </si>
  <si>
    <t>TAG Dahlia Karma Amora Bright Scarlet 50/50 Petite Portrait SF FUL</t>
  </si>
  <si>
    <t>TAG Dahlia Karma Blue Lagoon 50/50 Petite Portrait SF FUL</t>
  </si>
  <si>
    <t>TAG Dahlia Karma Cabernet 50/50 Petite Portrait SF FUL</t>
  </si>
  <si>
    <t>TAG Dahlia Karma Caroline 50/50 Pixie Tag SF FUL</t>
  </si>
  <si>
    <t>TAG Dahlia Karma Corona Pink 50/50 Petite Portrait SF FUL</t>
  </si>
  <si>
    <t>TAG Dahlia Karma Corona Purple 50/50 Petite Portrait SF FUL</t>
  </si>
  <si>
    <t>TAG Dahlia Karma Corona Red 50/50 Petite Portrait SF FUL</t>
  </si>
  <si>
    <t>TAG Dahlia Karma Corona Yellow Bronze Bicolor 50/50 Petite Portrait SF FUL</t>
  </si>
  <si>
    <t>TAG Dahlia Karma Irene Red Orange 50/50 Petite Portrait SF FUL</t>
  </si>
  <si>
    <t>TAG Dahlia Karma Naomi 50/50 Petite Portrait SF FUL</t>
  </si>
  <si>
    <t>TAG Dahlia Karma Sangria 50/50 Petite Portrait SF FUL</t>
  </si>
  <si>
    <t>TAG Dahlia Karma Series 100/100 Pixie Tag SF</t>
  </si>
  <si>
    <t>TAG Dahlia Midalio Burgundy 50/50 Petite Portrait SF FUL</t>
  </si>
  <si>
    <t>TAG Dahlia Midalio Dark Red 50/50 Petite Portrait SF FUL</t>
  </si>
  <si>
    <t>TAG Dahlia Midalio Dark Rose 50/50 Petite Portrait SF FUL</t>
  </si>
  <si>
    <t>TAG Dahlia Midalio Orange 50/50 Petite Portrait SF FUL</t>
  </si>
  <si>
    <t>TAG Dahlia Midalio Pink 50/50 Petite Portrait SF FUL</t>
  </si>
  <si>
    <t>TAG Dahlia Midalio Red 50/50 Petite Portrait SF FUL</t>
  </si>
  <si>
    <t>TAG Dahlia Midalio White 50/50 Petite Portrait SF FUL</t>
  </si>
  <si>
    <t>TAG Dahlia Miss Mandy 50/50 Pixie Tag SF FUL</t>
  </si>
  <si>
    <t>TAG Dahlia Moon Lady 50/50 Petite Portrait SF FUL</t>
  </si>
  <si>
    <t>TAG Dahlia Sincerity 50/50 Petite Portrait SF FUL</t>
  </si>
  <si>
    <t>TAG Delphinium Dark Blue Black Bee 25/25 Portrait Tag SF</t>
  </si>
  <si>
    <t>TAG Delphinium Dark Blue White Bee 25/25 Portrait Tag SF</t>
  </si>
  <si>
    <t>TAG Delphinium Light Blue White Bee 25/25 Portrait Tag SF</t>
  </si>
  <si>
    <t>TAG Delphinium Pink White Bee 25/25 Portrait Tag SF</t>
  </si>
  <si>
    <t>TAG Delphinium Rose White Bee 25/25 Portrait Tag SF</t>
  </si>
  <si>
    <t>TAG Delphinium White Black Bee 25/25 Portrait Tag SF</t>
  </si>
  <si>
    <t>TAG Dianthus Barbarini Mix 25/25 Portrait Tag SF</t>
  </si>
  <si>
    <t>TAG Dianthus Barbarini Purple 25/25 Portrait Tag SF</t>
  </si>
  <si>
    <t>TAG Dianthus Barbarini Purple Bicolor 25/25 Portrait Tag SF</t>
  </si>
  <si>
    <t>TAG Dianthus Barbarini Purple Picotee 25/25 Portrait Tag SF</t>
  </si>
  <si>
    <t>TAG Dianthus Barbarini Red 25/25 Portrait Tag SF</t>
  </si>
  <si>
    <t>TAG Dianthus Barbarini Red Picotee 25/25 Portrait Tag SF</t>
  </si>
  <si>
    <t>TAG Dianthus Barbarini Rose 25/25 Portrait Tag SF</t>
  </si>
  <si>
    <t>TAG Dianthus Barbarini Salmon 25/25 Portrait Tag SF</t>
  </si>
  <si>
    <t>TAG Dianthus Barbarini Series 25/25 Portrait Tag SF</t>
  </si>
  <si>
    <t>TAG Dianthus Diabunda Mix 100/100 Pixie Tag SF</t>
  </si>
  <si>
    <t>TAG Dianthus Diabunda Pink Pearl 100/100 Pixie Tag SF</t>
  </si>
  <si>
    <t>TAG Dianthus Diabunda Purple 100/100 Pixie Tag SF</t>
  </si>
  <si>
    <t>TAG Dianthus Diabunda Purple Picotee 100/100 Pixie Tag SF</t>
  </si>
  <si>
    <t>TAG Dianthus Diabunda Red 100/100 Pixie Tag SF</t>
  </si>
  <si>
    <t>TAG Dianthus Diabunda Red Picotee 100/100 Pixie Tag SF</t>
  </si>
  <si>
    <t>TAG Dianthus Diabunda Rose 100/100 Pixie Tag SF</t>
  </si>
  <si>
    <t>TAG Dianthus Diamond Blush Pink 100/100 Pixie Tag SF</t>
  </si>
  <si>
    <t>TAG Dianthus Diamond Carmine Rose 100/100 Pixie Tag SF</t>
  </si>
  <si>
    <t>TAG Dianthus Diamond Coral 100/100 Pixie Tag SF</t>
  </si>
  <si>
    <t>TAG Dianthus Diamond Mix 100/100 Pixie Tag SF</t>
  </si>
  <si>
    <t>TAG Dianthus Diamond Pink 100/100 Pixie Tag SF</t>
  </si>
  <si>
    <t>TAG Dianthus Diamond Purple 100/100 Pixie Tag SF</t>
  </si>
  <si>
    <t>TAG Dianthus Diamond Purple Picotee 100/100 Pixie Tag SF</t>
  </si>
  <si>
    <t>TAG Dianthus Diamond Scarlet 100/100 Pixie Tag SF</t>
  </si>
  <si>
    <t>TAG Dianthus Diamond White 100/100 Pixie Tag SF</t>
  </si>
  <si>
    <t>TAG Dianthus Super Parfait Raspberry 100/100 Pixie Tag SF</t>
  </si>
  <si>
    <t>TAG Dianthus Super Parfait Red Peppermint 100/100 Pixie Tag SF</t>
  </si>
  <si>
    <t>TAG Dianthus Super Parfait Series 100/100 Pixie Tag SF</t>
  </si>
  <si>
    <t>TAG Dianthus Super Parfait Strawberry 100/100 Pixie Tag SF</t>
  </si>
  <si>
    <t>TAG Dianthus Venti Parfait Blueberry Eye 100/100 Pixie Tag SF</t>
  </si>
  <si>
    <t>TAG Dianthus Venti Parfait Crimson 100/100 Pixie Tag SF</t>
  </si>
  <si>
    <t>TAG Dianthus Venti Parfait Crimson Eye 100/100 Pixie Tag SF</t>
  </si>
  <si>
    <t>TAG Dianthus Venti Parfait Strawberry Shades 100/100 Pixie Tag SF</t>
  </si>
  <si>
    <t>TAG Diascia Darla Appleblossom 50/50 Petite Portrait SF FUL</t>
  </si>
  <si>
    <t>TAG Diascia Darla Deep Salmon 50/50 Petite Portrait SF FUL</t>
  </si>
  <si>
    <t>TAG Diascia Darla Light Pink Ce0770 50/50 Petite Portrait SF FUL</t>
  </si>
  <si>
    <t>TAG Diascia Darla Orange 50/50 Petite Portrait SF FUL</t>
  </si>
  <si>
    <t>TAG Diascia Darla Red 50/50 Petite Portrait SF FUL</t>
  </si>
  <si>
    <t>TAG Diascia Darla Rose 50/50 Petite Portrait SF FUL</t>
  </si>
  <si>
    <t>TAG Diascia Darla White 50/50 Petite Portrait SF FUL</t>
  </si>
  <si>
    <t>TAG Digitalis Camelot Cream 25/25 Portrait Tag SF</t>
  </si>
  <si>
    <t>TAG Digitalis Camelot Lavender 25/25 Portrait Tag SF</t>
  </si>
  <si>
    <t>TAG Digitalis Camelot Mix 25/25 Portrait Tag SF</t>
  </si>
  <si>
    <t>TAG Digitalis Camelot Rose 25/25 Portrait Tag SF</t>
  </si>
  <si>
    <t>TAG Digitalis Camelot White 25/25 Portrait Tag SF</t>
  </si>
  <si>
    <t>TAG Dipladenia Madinia Beauty Pink Mandevilla 50/50 Petite Portrait SF FUL</t>
  </si>
  <si>
    <t>TAG Dipladenia Madinia Coral Pink 50/50 Petite Portrait SF FUL</t>
  </si>
  <si>
    <t>TAG Dipladenia Madinia Deep Red 50/50 Petite Portrait SF FUL</t>
  </si>
  <si>
    <t>TAG Dipladenia Madinia Elegant Velvet Red Mandevilla 50/50 Petite Portrait SF FUL</t>
  </si>
  <si>
    <t>TAG Dipladenia Madinia Max Light Pink 50/50 Petite Portrait SF FUL</t>
  </si>
  <si>
    <t>TAG Dipladenia Madinia Maximo Red 50/50 Petite Portrait SF FUL</t>
  </si>
  <si>
    <t>TAG Dipladenia Madinia Pink 50/50 Petite Portrait SF FUL</t>
  </si>
  <si>
    <t>TAG Dipladenia Madinia White Mandevilla 50/50 Petite Portrait SF FUL</t>
  </si>
  <si>
    <t>TAG Dipladenia Rio Hot Pink Mandevilla 50/50 Petite Portrait SF FUL</t>
  </si>
  <si>
    <t>TAG Dipladenia Rio Mega Red Mandevilla 50/50 Petite Portrait SF FUL</t>
  </si>
  <si>
    <t>TAG Dipladenia Rio Pink Star 50/50 Petite Portrait SF FUL</t>
  </si>
  <si>
    <t>TAG Doronicum Leonardo Compact Yellow 100/100 Pixie Tag SF</t>
  </si>
  <si>
    <t>TAG DO FULrotheanthus Mezoo Trailing 50/50 Petite Portrait SF FUL</t>
  </si>
  <si>
    <t>TAG Sempervivum Hen And Chicks 50/50 Petite Portrait SF FUL</t>
  </si>
  <si>
    <t>TAG Echinacea Prairie Splendor Dark Rose Compact 25/25 Portrait Tag SF</t>
  </si>
  <si>
    <t>TAG Echinacea Prairie Splendor White Compact 25/25 Portrait Tag SF</t>
  </si>
  <si>
    <t>TAG Echinacea Prairie Splendor Deep Rose 25/25 Portrait Tag SF</t>
  </si>
  <si>
    <t>TAG Echinacea Prairie Splendor Rose Compact 25/25 Portrait Tag SF</t>
  </si>
  <si>
    <t>TAG Erysimum Erysistible Forte Magenta 25/25 Portrait Tag SF</t>
  </si>
  <si>
    <t>TAG Erysimum Erysistible Yellow 25/25 Portrait Tag SF</t>
  </si>
  <si>
    <t>TAG Erysimum Super Bowl 50/50 Petite Portrait SF FUL</t>
  </si>
  <si>
    <t>TAG Erysimum Super Bowl Mauve 25/25 Portrait Tag SF</t>
  </si>
  <si>
    <t>TAG Erysimum Super Bowl Sunset 50/50 Petite Portrait SF FUL</t>
  </si>
  <si>
    <t>TAG Euphorbia Euphoric DO FULuble White 50/50 Petite Portrait SF FUL</t>
  </si>
  <si>
    <t>TAG Euphorbia Euphoric White 50/50 Petite Portrait SF FUL</t>
  </si>
  <si>
    <t>TAG Gaillardia Barbican Red 25/25 Portrait Tag SF</t>
  </si>
  <si>
    <t>TAG Gaillardia Barbican Yellow Red Ring 25/25 Portrait Tag SF</t>
  </si>
  <si>
    <t>TAG Gaillardia Sunrita Burgundy Blanket 50/50 Petite Portrait SF FUL</t>
  </si>
  <si>
    <t>TAG Gaillardia Sunrita Golden Yellow 50/50 Petite Portrait SF FUL</t>
  </si>
  <si>
    <t>TAG Gaillardia Sunrita Red Yellow Tip 50/50 Petite Portrait SF FUL</t>
  </si>
  <si>
    <t>TAG Gaillardia Sunrita Yellow Red Ring 50/50 Petite Portrait SF FUL</t>
  </si>
  <si>
    <t>TAG Gaillardia Yellow Red Ring 50/50 Petite Portrait SF FUL</t>
  </si>
  <si>
    <t>TAG Gazania Big Kiss Orange 100/100 Pixie Tag SF</t>
  </si>
  <si>
    <t>TAG Gazania Big Kiss Orange Flame 100/100 Pixie Tag SF</t>
  </si>
  <si>
    <t>TAG Gazania Big Kiss Red 100/100 Pixie Tag SF</t>
  </si>
  <si>
    <t>TAG Gazania Big Kiss Series 100/100 Pixie Tag SF</t>
  </si>
  <si>
    <t>TAG Gazania Big Kiss White 100/100 Pixie Tag SF</t>
  </si>
  <si>
    <t>TAG Gazania Big Kiss White Flame 100/100 Pixie Tag SF</t>
  </si>
  <si>
    <t>TAG Gazania Big Kiss Yellow 100/100 Pixie Tag SF</t>
  </si>
  <si>
    <t>TAG Gazania Big Kiss Yellow Flame 100/100 Pixie Tag SF</t>
  </si>
  <si>
    <t>TAG Gazania Kiss Flame Mix 100/100 Pixie Tag SF</t>
  </si>
  <si>
    <t>TAG Gazania Kiss Frosty Flame Mix 100/100 Pixie Tag SF</t>
  </si>
  <si>
    <t>TAG Gazania Kiss Frosty Mix 100/100 Pixie Tag SF</t>
  </si>
  <si>
    <t>TAG Gazania Kiss Frosty Orange 100/100 Pixie Tag SF</t>
  </si>
  <si>
    <t>TAG Gazania Kiss Frosty Orange Flame 100/100 Pixie Tag SF</t>
  </si>
  <si>
    <t>TAG Gazania Kiss Frosty Red 100/100 Pixie Tag SF</t>
  </si>
  <si>
    <t>TAG Gazania Kiss Frosty White 100/100 Pixie Tag SF</t>
  </si>
  <si>
    <t>TAG Gazania Kiss Frosty White Flame 100/100 Pixie Tag SF</t>
  </si>
  <si>
    <t>TAG Gazania Kiss Frosty Yellow 100/100 Pixie Tag SF</t>
  </si>
  <si>
    <t>TAG Gazania Kiss Golden Flame 100/100 Pixie Tag SF</t>
  </si>
  <si>
    <t>TAG Gazania Kiss Mix 100/100 Pixie Tag SF</t>
  </si>
  <si>
    <t>TAG Gazania Kiss Orange 100/100 Pixie Tag SF</t>
  </si>
  <si>
    <t>TAG Gazania Kiss Orange Flame 100/100 Pixie Tag SF</t>
  </si>
  <si>
    <t>TAG Gazania Kiss Red 100/100 Pixie Tag SF</t>
  </si>
  <si>
    <t>TAG Gazania Kiss Rose 100/100 Pixie Tag SF</t>
  </si>
  <si>
    <t>TAG Gazania Kiss Series 100/100 Pixie Tag SF</t>
  </si>
  <si>
    <t>TAG Gazania Kiss White 100/100 Pixie Tag SF</t>
  </si>
  <si>
    <t>TAG Gazania Kiss White Flame 100/100 Pixie Tag SF</t>
  </si>
  <si>
    <t>TAG Gazania Kiss Yellow 100/100 Pixie Tag SF</t>
  </si>
  <si>
    <t>TAG Gazania Kiss Yellow Flame 100/100 Pixie Tag SF</t>
  </si>
  <si>
    <t>TAG Geranium Americana Bright Red 50/50 Petite Portrait SF FUL</t>
  </si>
  <si>
    <t>TAG Geranium Americana Cherry Rose 50/50 Petite Portrait SF FUL</t>
  </si>
  <si>
    <t>TAG Geranium Americana Coral 50/50 Petite Portrait SF FUL</t>
  </si>
  <si>
    <t>TAG Geranium Americana Dark Red 50/50 Petite Portrait SF FUL</t>
  </si>
  <si>
    <t>TAG Geranium Americana Dark Salmon 50/50 Petite Portrait SF FUL</t>
  </si>
  <si>
    <t>TAG Geranium Americana Hot Pink 50/50 Petite Portrait SF FUL</t>
  </si>
  <si>
    <t>TAG Geranium Americana Lavender Splash 50/50 Petite Portrait SF FUL</t>
  </si>
  <si>
    <t>TAG Geranium Americana Light Pink Splash 50/50 Petite Portrait SF FUL</t>
  </si>
  <si>
    <t>TAG Geranium Americana Orchid 50/50 Petite Portrait SF FUL</t>
  </si>
  <si>
    <t>TAG Geranium Americana Pink 50/50 Petite Portrait SF FUL</t>
  </si>
  <si>
    <t>TAG Geranium Americana Red 50/50 Petite Portrait SF FUL</t>
  </si>
  <si>
    <t>TAG Geranium Americana Rose Mega Splash 50/50 Petite Portrait SF FUL</t>
  </si>
  <si>
    <t>TAG Geranium Americana Salmon 50/50 Petite Portrait SF FUL</t>
  </si>
  <si>
    <t>TAG Geranium Americana Scarlet Fire 50/50 Petite Portrait SF FUL</t>
  </si>
  <si>
    <t>TAG Geranium Americana Violet 50/50 Petite Portrait SF FUL</t>
  </si>
  <si>
    <t>TAG Geranium Americana Violet Ice 50/50 Petite Portrait SF FUL</t>
  </si>
  <si>
    <t>TAG Geranium Americana White 50/50 Petite Portrait SF FUL</t>
  </si>
  <si>
    <t>TAG Geranium Americana White Splash 50/50 Petite Portrait SF FUL</t>
  </si>
  <si>
    <t>TAG Geranium Blizzard Dark Red 50/50 Petite Portrait SF FUL</t>
  </si>
  <si>
    <t>TAG Geranium BullsEye Cherry 100/100 Pixie Tag SF</t>
  </si>
  <si>
    <t>TAG Geranium BullsEye Light Pink 100/100 Pixie Tag SF</t>
  </si>
  <si>
    <t>TAG Geranium BullsEye Mix 100/100 Pixie Tag SF</t>
  </si>
  <si>
    <t>TAG Geranium BullsEye Red 100/100 Pixie Tag SF</t>
  </si>
  <si>
    <t>TAG Geranium BullsEye Salmon 100/100 Pixie Tag SF</t>
  </si>
  <si>
    <t>TAG Geranium BullsEye Scarlet 100/100 Pixie Tag SF</t>
  </si>
  <si>
    <t>TAG Geranium Caldera Hot Pink 50/50 Pixie Tag SF FUL</t>
  </si>
  <si>
    <t>TAG Geranium Caldera Lavender Glow 50/50 Petite Portrait SF FUL</t>
  </si>
  <si>
    <t>TAG Geranium Caldera Pink 50/50 Petite Portrait SF FUL</t>
  </si>
  <si>
    <t>TAG Geranium Caldera Red 50/50 Petite Portrait SF FUL</t>
  </si>
  <si>
    <t>TAG Geranium Caldera Salmon 50/50 Petite Portrait SF FUL</t>
  </si>
  <si>
    <t>TAG Geranium Caliente Coral Salmon 50/50 Petite Portrait SF FUL</t>
  </si>
  <si>
    <t>TAG Geranium Caliente Deep Red 50/50 Petite Portrait SF FUL</t>
  </si>
  <si>
    <t>TAG Geranium Caliente Fire 50/50 Petite Portrait SF FUL</t>
  </si>
  <si>
    <t>TAG Geranium Caliente Hot Coral 50/50 Petite Portrait SF FUL</t>
  </si>
  <si>
    <t>TAG Geranium Caliente Lavender Improved 50/50 Petite Portrait SF FUL</t>
  </si>
  <si>
    <t>TAG Geranium Caliente Orange 50/50 Petite Portrait SF FUL</t>
  </si>
  <si>
    <t>TAG Geranium Caliente Pink 50/50 Petite Portrait SF FUL</t>
  </si>
  <si>
    <t>TAG Geranium Caliente Rose 50/50 Petite Portrait SF FUL</t>
  </si>
  <si>
    <t>TAG Geranium Caliente White 50/50 Petite Portrait SF FUL</t>
  </si>
  <si>
    <t>TAG Geranium Calliope Cascade Violet 50/50 Petite Portrait SF FUL</t>
  </si>
  <si>
    <t>TAG Geranium Calliope Large Burgundy 50/50 Petite Portrait SF FUL</t>
  </si>
  <si>
    <t>TAG Geranium Calliope Large Coral 50/50 Petite Portrait SF FUL</t>
  </si>
  <si>
    <t>TAG Geranium Calliope Large Dark Red 50/50 Petite Portrait SF FUL</t>
  </si>
  <si>
    <t>TAG Geranium Calliope Large Dark Salmon 50/50 Pixie Tag SF FUL</t>
  </si>
  <si>
    <t>TAG Geranium Calliope Large Hot Pink 50/50 Petite Portrait SF FUL</t>
  </si>
  <si>
    <t>TAG Geranium Calliope Large Hot Rose 50/50 Petite Portrait SF FUL</t>
  </si>
  <si>
    <t>TAG Geranium Calliope Large Lavender Mega Splash 50/50 Petite Portrait SF FUL</t>
  </si>
  <si>
    <t>TAG Geranium Calliope Large Lavender 50/50 Petite Portrait SF FUL</t>
  </si>
  <si>
    <t>TAG Geranium Calliope Large Magenta 50/50 Petite Portrait SF FUL</t>
  </si>
  <si>
    <t>TAG Geranium Calliope Large Orange Splash 50/50 Petite Portrait SF FUL</t>
  </si>
  <si>
    <t>TAG Geranium Calliope Large Pink 50/50 Petite Portrait SF FUL</t>
  </si>
  <si>
    <t>TAG Geranium Calliope Large Red 50/50 Petite Portrait SF FUL</t>
  </si>
  <si>
    <t>TAG Geranium Calliope Large Rose Mega Splash 50/50 Petite Portrait SF FUL</t>
  </si>
  <si>
    <t>TAG Geranium Calliope Large Salmon 50/50 Petite Portrait SF FUL</t>
  </si>
  <si>
    <t>TAG Geranium Calliope Large Scarlet Fire 50/50 Petite Portrait SF FUL</t>
  </si>
  <si>
    <t>TAG Geranium Calliope Large White 50/50 Petite Portrait SF FUL</t>
  </si>
  <si>
    <t>TAG Geranium Calliope Medium Bright Rose 50/50 Petite Portrait SF FUL</t>
  </si>
  <si>
    <t>TAG Geranium Calliope Medium Bright Scarlet 50/50 Petite Portrait SF FUL</t>
  </si>
  <si>
    <t>TAG Geranium Calliope Medium Burgundy 50/50 Petite Portrait SF FUL</t>
  </si>
  <si>
    <t>TAG Geranium Calliope Medium Cherry 50/50 Petite Portrait SF FUL</t>
  </si>
  <si>
    <t>TAG Geranium Calliope Medium Crimson Flame 50/50 Petite Portrait SF FUL</t>
  </si>
  <si>
    <t>TAG Geranium Calliope Medium Dark Pink 50/50 Petite Portrait SF FUL</t>
  </si>
  <si>
    <t>TAG Geranium Calliope Medium Dark Red Dark Leaf 50/50 Petite Portrait SF FUL</t>
  </si>
  <si>
    <t>TAG Geranium Calliope Medium Dark Red 50/50 Petite Portrait SF FUL</t>
  </si>
  <si>
    <t>TAG Geranium Calliope Medium Deep Rose 50/50 Petite Portrait SF FUL</t>
  </si>
  <si>
    <t>TAG Geranium Calliope Medium Hot Pink 50/50 Petite Portrait SF FUL</t>
  </si>
  <si>
    <t>TAG Geranium Calliope Medium Hot Rose 50/50 Petite Portrait SF FUL</t>
  </si>
  <si>
    <t>TAG Geranium Calliope Medium Lavender Rose 50/50 Petite Portrait SF FUL</t>
  </si>
  <si>
    <t>TAG Geranium Calliope Medium Pink Flame 50/50 Petite Portrait SF FUL</t>
  </si>
  <si>
    <t>TAG Geranium Calliope Medium Red 50/50 Petite Portrait SF FUL</t>
  </si>
  <si>
    <t>TAG Geranium Calliope Medium Rose Mega Splash 50/50 Petite Portrait SF FUL</t>
  </si>
  <si>
    <t>TAG Geranium Calliope Medium Salmon 50/50 Petite Portrait SF FUL</t>
  </si>
  <si>
    <t>TAG Geranium Calliope Medium Violet 50/50 Petite Portrait SF FUL</t>
  </si>
  <si>
    <t>TAG Geranium Calliope Medium White 50/50 Petite Portrait SF FUL</t>
  </si>
  <si>
    <t>TAG Geranium Calliope Medium White Splash 50/50 Petite Portrait SF FUL</t>
  </si>
  <si>
    <t>TAG Geranium Cascade Acapulco Compact 50/50 Petite Portrait SF FUL</t>
  </si>
  <si>
    <t>TAG Geranium Cascade Appleblossom 50/50 Petite Portrait SF FUL</t>
  </si>
  <si>
    <t>TAG Geranium Cascade Bright 50/50 Petite Portrait SF FUL</t>
  </si>
  <si>
    <t>TAG Geranium Cascade Dark Red 50/50 Petite Portrait SF FUL</t>
  </si>
  <si>
    <t>TAG Geranium Cascade Sofie 50/50 Petite Portrait SF FUL</t>
  </si>
  <si>
    <t>TAG Geranium Cascade White 50/50 Petite Portrait SF FUL</t>
  </si>
  <si>
    <t>TAG Geranium Classic Mosaic Purple 50/50 Petite Portrait SF FUL</t>
  </si>
  <si>
    <t>TAG Geranium Classic Mosaic Red 50/50 Petite Portrait SF FUL</t>
  </si>
  <si>
    <t>TAG Geranium Contessa Burgundy 50/50 Petite Portrait SF FUL</t>
  </si>
  <si>
    <t>TAG Geranium Contessa Red 50/50 Petite Portrait SF FUL</t>
  </si>
  <si>
    <t>TAG Geranium Exotica Coral Sunrise 50/50 Petite Portrait SF FUL</t>
  </si>
  <si>
    <t>TAG Geranium Ivy Lavender GENERIC 100/100 Pixie Tag SF</t>
  </si>
  <si>
    <t>TAG Geranium Ivy League Amethyst 50/50 Petite Portrait SF FUL</t>
  </si>
  <si>
    <t>TAG Geranium Ivy League Arctic Red 50/50 Petite Portrait SF FUL</t>
  </si>
  <si>
    <t>TAG Geranium Ivy League Burgundy 50/50 Petite Portrait SF FUL</t>
  </si>
  <si>
    <t>TAG Geranium Ivy League Burgundy Bicolor 50/50 Petite Portrait SF FUL</t>
  </si>
  <si>
    <t>TAG Geranium Ivy League Cherry Blossom 50/50 Petite Portrait SF FUL</t>
  </si>
  <si>
    <t>TAG Geranium Ivy League Deep Pink 50/50 Petite Portrait SF FUL</t>
  </si>
  <si>
    <t>TAG Geranium Ivy League Hot Coral 50/50 Petite Portrait SF FUL</t>
  </si>
  <si>
    <t>TAG Geranium Ivy League Light Lavender 50/50 Petite Portrait SF FUL</t>
  </si>
  <si>
    <t>TAG Geranium Ivy League Orchid 50/50 Petite Portrait SF FUL</t>
  </si>
  <si>
    <t>TAG Geranium Ivy League Red 50/50 Petite Portrait SF FUL</t>
  </si>
  <si>
    <t>TAG Geranium Ivy League Salmon 50/50 Petite Portrait SF FUL</t>
  </si>
  <si>
    <t>TAG Geranium Ivy League White 50/50 Petite Portrait SF FUL</t>
  </si>
  <si>
    <t>TAG Geranium Ivy Reach Out Series 100/100 Pixie Tag SF</t>
  </si>
  <si>
    <t>TAG Geranium Ivy Red GENERIC 100/100 Pixie Tag SF</t>
  </si>
  <si>
    <t>TAG Geranium Ivy Tornado Series 100/100 Pixie Tag SF</t>
  </si>
  <si>
    <t>TAG Geranium Ivy White GENERIC 100/100 Pixie Tag SF</t>
  </si>
  <si>
    <t>TAG Geranium Mantra Bright Red 50/50 Petite Portrait SF FUL</t>
  </si>
  <si>
    <t>TAG Geranium Mantra Magenta 50/50 Petite Portrait SF FUL</t>
  </si>
  <si>
    <t>TAG Geranium Mantra Pink 50/50 Petite Portrait SF FUL</t>
  </si>
  <si>
    <t>TAG Geranium Maverick Appleblossom 100/100 Pixie Tag SF</t>
  </si>
  <si>
    <t>TAG Geranium Maverick Coral 100/100 Pixie Tag SF</t>
  </si>
  <si>
    <t>TAG Geranium Maverick Mix 100/100 Pixie Tag SF</t>
  </si>
  <si>
    <t>TAG Geranium Maverick Orange 100/100 Pixie Tag SF</t>
  </si>
  <si>
    <t>TAG Geranium Maverick Pink 100/100 Pixie Tag SF</t>
  </si>
  <si>
    <t>TAG Geranium Maverick Quicksilver 100/100 Pixie Tag SF</t>
  </si>
  <si>
    <t>TAG Geranium Maverick Red 100/100 Pixie Tag SF</t>
  </si>
  <si>
    <t>TAG Geranium Maverick Rose 100/100 Pixie Tag SF</t>
  </si>
  <si>
    <t>TAG Geranium Maverick Salmon 100/100 Pixie Tag SF</t>
  </si>
  <si>
    <t>TAG Geranium Maverick Scarlet 100/100 Pixie Tag SF</t>
  </si>
  <si>
    <t>TAG Geranium Maverick Scarlet Picotee 100/100 Pixie Tag SF</t>
  </si>
  <si>
    <t>TAG Geranium Maverick Star 100/100 Pixie Tag SF</t>
  </si>
  <si>
    <t>TAG Geranium Maverick Violet 100/100 Pixie Tag SF</t>
  </si>
  <si>
    <t>TAG Geranium Maverick Violet Picotee 100/100 Pixie Tag SF</t>
  </si>
  <si>
    <t>TAG Geranium Maverick White 100/100 Pixie Tag SF</t>
  </si>
  <si>
    <t>TAG Geranium Mojo Cranberry Splash 50/50 Petite Portrait SF FUL</t>
  </si>
  <si>
    <t>TAG Geranium Mojo Dark Pink 50/50 Petite Portrait SF FUL</t>
  </si>
  <si>
    <t>TAG Geranium Mojo Dark Red 50/50 Petite Portrait SF FUL</t>
  </si>
  <si>
    <t>TAG Geranium Mojo Hot Cherry 50/50 Petite Portrait SF FUL</t>
  </si>
  <si>
    <t>TAG Geranium Mojo Magenta 50/50 Petite Portrait SF FUL</t>
  </si>
  <si>
    <t>TAG Geranium Mojo Orange 50/50 Petite Portrait SF FUL</t>
  </si>
  <si>
    <t>TAG Geranium Mojo Salmon 50/50 Petite Portrait SF FUL</t>
  </si>
  <si>
    <t>TAG Geranium Mojo Scarlet 50/50 Petite Portrait SF FUL</t>
  </si>
  <si>
    <t>TAG Geranium Mojo White 50/50 Petite Portrait SF FUL</t>
  </si>
  <si>
    <t>TAG Geranium Mojo White Splash 50/50 Pixie Tag SF FUL</t>
  </si>
  <si>
    <t>TAG Geranium Moxie Dark Red 50/50 Petite Portrait SF FUL</t>
  </si>
  <si>
    <t>TAG Geranium Moxie Deep Rose Mega Splash 50/50 Petite Portrait SF FUL</t>
  </si>
  <si>
    <t>TAG Geranium Moxie Hot Pink 50/50 Petite Portrait SF FUL</t>
  </si>
  <si>
    <t>TAG Geranium Moxie Orange 50/50 Petite Portrait SF FUL</t>
  </si>
  <si>
    <t>TAG Geranium Moxie Pink 50/50 Petite Portrait SF FUL</t>
  </si>
  <si>
    <t>TAG Geranium Moxie Pink Splash 50/50 Petite Portrait SF FUL</t>
  </si>
  <si>
    <t>TAG Geranium Moxie Scarlet 50/50 Petite Portrait SF FUL</t>
  </si>
  <si>
    <t>TAG Geranium Moxie Violet 50/50 Petite Portrait SF FUL</t>
  </si>
  <si>
    <t>TAG Geranium Moxie White 50/50 Petite Portrait SF FUL</t>
  </si>
  <si>
    <t>TAG Geranium Multibloom Capri 100/100 Pixie Tag SF</t>
  </si>
  <si>
    <t>TAG Geranium Multibloom Mix 100/100 Pixie Tag SF</t>
  </si>
  <si>
    <t>TAG Geranium Multibloom Pink 100/100 Pixie Tag SF</t>
  </si>
  <si>
    <t>TAG Geranium Multibloom Red 100/100 Pixie Tag SF</t>
  </si>
  <si>
    <t>TAG Geranium Multibloom Salmon 100/100 Pixie Tag SF</t>
  </si>
  <si>
    <t>TAG Geranium Multibloom Violet 100/100 Pixie Tag SF</t>
  </si>
  <si>
    <t>TAG Geranium Multibloom White 100/100 Pixie Tag SF</t>
  </si>
  <si>
    <t>TAG Geranium Pinto Pink 100/100 Pixie Tag SF</t>
  </si>
  <si>
    <t>TAG Geranium Pinto Premium Coral 100/100 Pixie Tag SF</t>
  </si>
  <si>
    <t>TAG Geranium Pinto Premium Deep Red 100/100 Pixie Tag SF</t>
  </si>
  <si>
    <t>TAG Geranium Pinto Premium Deep Rose 100/100 Pixie Tag SF</t>
  </si>
  <si>
    <t>TAG Geranium Pinto Premium Deep Salmon 100/100 Pixie Tag SF</t>
  </si>
  <si>
    <t>TAG Geranium Pinto Premium Deep Scarlet 100/100 Pixie Tag SF</t>
  </si>
  <si>
    <t>TAG Geranium Pinto Premium Lavender 100/100 Pixie Tag SF</t>
  </si>
  <si>
    <t>TAG Geranium Pinto Premium Lavender Rose 100/100 Pixie Tag SF</t>
  </si>
  <si>
    <t>TAG Geranium Pinto Premium Mix 100/100 Pixie Tag SF</t>
  </si>
  <si>
    <t>TAG Geranium Pinto Premium Orange 100/100 Pixie Tag SF</t>
  </si>
  <si>
    <t>TAG Geranium Pinto Premium Orange Bicolor 100/100 Pixie Tag SF</t>
  </si>
  <si>
    <t>TAG Geranium Pinto Premium Rose Bicolor 100/100 Pixie Tag SF</t>
  </si>
  <si>
    <t>TAG Geranium Pinto Premium Salmon 100/100 Pixie Tag SF</t>
  </si>
  <si>
    <t>TAG Geranium Pinto Premium Salmon Splash 100/100 Pixie Tag SF</t>
  </si>
  <si>
    <t>TAG Geranium Pinto Premium Scarlet 100/100 Pixie Tag SF</t>
  </si>
  <si>
    <t>TAG Geranium Pinto Premium Violet 100/100 Pixie Tag SF</t>
  </si>
  <si>
    <t>TAG Geranium Pinto Premium White 100/100 Pixie Tag SF</t>
  </si>
  <si>
    <t>TAG Geranium Pinto Premium White To Rose 100/100 Pixie Tag SF</t>
  </si>
  <si>
    <t>TAG Geranium Pinto Red 100/100 Pixie Tag SF</t>
  </si>
  <si>
    <t>TAG Geranium Pretty Little Pink Splash 50/50 Petite Portrait SF FUL</t>
  </si>
  <si>
    <t>TAG Geranium Ringo 2000 Cardinal 100/100 Pixie Tag SF</t>
  </si>
  <si>
    <t>TAG Geranium Ringo 2000 Deep Red 100/100 Pixie Tag SF</t>
  </si>
  <si>
    <t>TAG Geranium Ringo 2000 Deep Rose 100/100 Pixie Tag SF</t>
  </si>
  <si>
    <t>TAG Geranium Ringo 2000 Deep Scarlet 100/100 Pixie Tag SF</t>
  </si>
  <si>
    <t>TAG Geranium Ringo 2000 Lavender 100/100 Pixie Tag SF</t>
  </si>
  <si>
    <t>TAG Geranium Ringo 2000 Pink 100/100 Pixie Tag SF</t>
  </si>
  <si>
    <t>TAG Geranium Ringo 2000 Red 100/100 Pixie Tag SF</t>
  </si>
  <si>
    <t>TAG Geranium Ringo 2000 Rose Star 100/100 Pixie Tag SF</t>
  </si>
  <si>
    <t>TAG Geranium Ringo 2000 Salmon 100/100 Pixie Tag SF</t>
  </si>
  <si>
    <t>TAG Geranium Ringo 2000 Scarlet Star 100/100 Pixie Tag SF</t>
  </si>
  <si>
    <t>TAG Geranium Ringo 2000 Violet 100/100 Pixie Tag SF</t>
  </si>
  <si>
    <t>TAG Geranium Ringo 2000 White 100/100 Pixie Tag SF</t>
  </si>
  <si>
    <t>TAG Geranium Rocky Mountain Dark Red 50/50 Petite Portrait SF FUL</t>
  </si>
  <si>
    <t>TAG Geranium Rocky Mountain Deep Rose 50/50 Petite Portrait SF FUL</t>
  </si>
  <si>
    <t>TAG Geranium Rocky Mountain Lavender 50/50 Petite Portrait SF FUL</t>
  </si>
  <si>
    <t>TAG Geranium Rocky Mountain Light Pink 50/50 Petite Portrait SF FUL</t>
  </si>
  <si>
    <t>TAG Geranium Rocky Mountain Magenta 50/50 Petite Portrait SF FUL</t>
  </si>
  <si>
    <t>TAG Geranium Rocky Mountain Orange 50/50 Petite Portrait SF FUL</t>
  </si>
  <si>
    <t>TAG Geranium Rocky Mountain Pink 50/50 Petite Portrait SF FUL</t>
  </si>
  <si>
    <t>TAG Geranium Rocky Mountain Red 50/50 Petite Portrait SF FUL</t>
  </si>
  <si>
    <t>TAG Geranium Rocky Mountain Salmon 50/50 Petite Portrait SF FUL</t>
  </si>
  <si>
    <t>TAG Geranium Rocky Mountain Violet 50/50 Petite Portrait SF FUL</t>
  </si>
  <si>
    <t>TAG Geranium Rocky Mountain White 50/50 Petite Portrait SF FUL</t>
  </si>
  <si>
    <t>TAG Geranium Rosalie Antique Salmon 50/50 Petite Portrait SF FUL</t>
  </si>
  <si>
    <t>TAG Geranium Starry Pure White 50/50 Petite Portrait SF FUL</t>
  </si>
  <si>
    <t>TAG Geranium Tango Dark Red 50/50 Petite Portrait SF FUL</t>
  </si>
  <si>
    <t>TAG Geranium Tango Deep Pink 50/50 Petite Portrait SF FUL</t>
  </si>
  <si>
    <t>TAG Geranium Tango Deep Red 50/50 Petite Portrait SF FUL</t>
  </si>
  <si>
    <t>TAG Geranium Tango Deep Rose With Eye 50/50 Petite Portrait SF FUL</t>
  </si>
  <si>
    <t>TAG Geranium Tango Hot Pink 50/50 Petite Portrait SF FUL</t>
  </si>
  <si>
    <t>TAG Geranium Tango Lavender 50/50 Petite Portrait SF FUL</t>
  </si>
  <si>
    <t>TAG Geranium Tango Neon Purple 50/50 Petite Portrait SF FUL</t>
  </si>
  <si>
    <t>TAG Geranium Tango Orange 50/50 Petite Portrait SF FUL</t>
  </si>
  <si>
    <t>TAG Geranium Tango Pink Ice 50/50 Petite Portrait SF FUL</t>
  </si>
  <si>
    <t>TAG Geranium Tango Rose Splash 50/50 Petite Portrait SF FUL</t>
  </si>
  <si>
    <t>TAG Geranium Tango Salmon 50/50 Petite Portrait SF FUL</t>
  </si>
  <si>
    <t>TAG Geranium Tango Strawberry Ice 50/50 Petite Portrait SF FUL</t>
  </si>
  <si>
    <t>TAG Geranium Tango Velvet Red 50/50 Petite Portrait SF FUL</t>
  </si>
  <si>
    <t>TAG Geranium Tango Violet 50/50 Petite Portrait SF FUL</t>
  </si>
  <si>
    <t>TAG Geranium Tango White 50/50 Petite Portrait SF FUL</t>
  </si>
  <si>
    <t>TAG Geranium Tango White Splash 50/50 Petite Portrait SF FUL</t>
  </si>
  <si>
    <t>TAG Geranium Tornado White 100/100 Pixie Tag SF</t>
  </si>
  <si>
    <t>TAG Geranium Wilhelm Langguth 50/50 Petite Portrait SF FUL</t>
  </si>
  <si>
    <t>TAG Gerbera Bengal Mix 100/100 Pixie Tag SF</t>
  </si>
  <si>
    <t>TAG Gerbera Bengal Orange With Eye 100/100 Pixie Tag SF</t>
  </si>
  <si>
    <t>TAG Gerbera Bengal Red With Eye 100/100 Pixie Tag SF</t>
  </si>
  <si>
    <t>TAG Gerbera Bengal Rose With Eye 100/100 Pixie Tag SF</t>
  </si>
  <si>
    <t>TAG Gerbera Bengal White With Eye 100/100 Pixie Tag SF</t>
  </si>
  <si>
    <t>TAG Gerbera Bengal Yellow With Eye 100/100 Pixie Tag SF</t>
  </si>
  <si>
    <t>TAG Gerbera Cartwheel Autumn Colors 100/100 Pixie Tag SF</t>
  </si>
  <si>
    <t>TAG Gerbera Cartwheel Chardonnay 100/100 Pixie Tag SF</t>
  </si>
  <si>
    <t>TAG Gerbera Cartwheel Strawberry Twist 100/100 Pixie Tag SF</t>
  </si>
  <si>
    <t>TAG Gerbera Elephant Scarlet 100/100 Pixie Tag SF</t>
  </si>
  <si>
    <t>TAG Gerbera Jaguar Deep Orange 100/100 Pixie Tag SF</t>
  </si>
  <si>
    <t>TAG Gerbera Jaguar Deep Rose 100/100 Pixie Tag SF</t>
  </si>
  <si>
    <t>TAG Gerbera Jaguar Fire 100/100 Pixie Tag SF</t>
  </si>
  <si>
    <t>TAG Gerbera Jaguar Fire Dark Center 100/100 Pixie Tag SF</t>
  </si>
  <si>
    <t>TAG Gerbera Jaguar Mix 100/100 Pixie Tag SF</t>
  </si>
  <si>
    <t>TAG Gerbera Jaguar Pink 100/100 Pixie Tag SF</t>
  </si>
  <si>
    <t>TAG Gerbera Jaguar Red 100/100 Pixie Tag SF</t>
  </si>
  <si>
    <t>TAG Gerbera Jaguar Rose Picotee 100/100 Pixie Tag SF</t>
  </si>
  <si>
    <t>TAG Gerbera Jaguar Rose Dark Center 100/100 Pixie Tag SF</t>
  </si>
  <si>
    <t>TAG Gerbera Jaguar Salsa Mix 100/100 Pixie Tag SF</t>
  </si>
  <si>
    <t>TAG Gerbera Jaguar Scarlet 100/100 Pixie Tag SF</t>
  </si>
  <si>
    <t>TAG Gerbera Jguar Scarlet Shades Dark Center 100/100 Pixie Tag SF</t>
  </si>
  <si>
    <t>TAG Gerbera Jaguar Series 100/100 Pixie Tag SF</t>
  </si>
  <si>
    <t>TAG Gerbera Jaguar Spring Time Mix 100/100 Pixie Tag SF</t>
  </si>
  <si>
    <t>TAG Gerbera Jaguar Tangerine 100/100 Pixie Tag SF</t>
  </si>
  <si>
    <t>TAG Gerbera Jaguar White 100/100 Pixie Tag SF</t>
  </si>
  <si>
    <t>TAG Gerbera Jaguar Yellow 100/100 Pixie Tag SF</t>
  </si>
  <si>
    <t>TAG Gerbera Jaguar Yellow With Dark Eye 100/100 Pixie Tag SF</t>
  </si>
  <si>
    <t>TAG Hedera Yellow Ripple 50/50 Petite Portrait SF FUL</t>
  </si>
  <si>
    <t>TAG Helenium Hayday Gold Bicolor 25/25 Portrait Tag SF</t>
  </si>
  <si>
    <t>TAG Helenium Hayday Orange 25/25 Portrait Tag SF</t>
  </si>
  <si>
    <t>TAG Helenium Hayday Red 25/25 Portrait Tag SF</t>
  </si>
  <si>
    <t>TAG Helenium Hayday Red Bicolor 25/25 Portrait Tag SF</t>
  </si>
  <si>
    <t>TAG Helenium Hayday Yellow 25/25 Portrait Tag SF</t>
  </si>
  <si>
    <t>TAG Helianthus Sunfinity 50/50 Petite Portrait SF FUL</t>
  </si>
  <si>
    <t>TAG Helianthus Sunflower Sunfinity Double Yellow 50/50 Pixie Tag SF FUL</t>
  </si>
  <si>
    <t>TAG Helianthus Sunflower Sunfinity Yellow Red Bicolor 25/25 Portrait Tag SF</t>
  </si>
  <si>
    <t>TAG Helianthus Sunflower Sunfinity Yellow Red Bicolor 50/50 Mini Portrait Tag SF</t>
  </si>
  <si>
    <t>TAG Helianthus Sunflower Sunfinity Yellow Dark Center 25/25 Portrait Tag SF</t>
  </si>
  <si>
    <t>TAG Helianthus Sunflower Sunfinity Yellow Dark Center 50/50 Mini Portrait Tag SF</t>
  </si>
  <si>
    <t>TAG Helichrysum Golden 50/50 Petite Portrait SF FUL</t>
  </si>
  <si>
    <t>TAG Helichrysum Icicles Silvery 50/50 Petite Portrait SF FUL</t>
  </si>
  <si>
    <t>TAG Helichrysum Limelight 100/100 Pixie Tag SF</t>
  </si>
  <si>
    <t>TAG Helichrysum Mini Silver 50/50 Petite Portrait SF FUL</t>
  </si>
  <si>
    <t>TAG Helichrysum Silver 50/50 Petite Portrait SF FUL</t>
  </si>
  <si>
    <t>TAG Heliotrope Scentropia Dark Blue 50/50 Petite Portrait SF FUL</t>
  </si>
  <si>
    <t>TAG Heuchera Coral Forest Sanguinea 25/25 Portrait Tag SF</t>
  </si>
  <si>
    <t>TAG Heuchera Marvelous Marble 25/25 Portrait Tag SF</t>
  </si>
  <si>
    <t>TAG Heuchera Marvelous Marble Silver 25/25 Portrait Tag SF</t>
  </si>
  <si>
    <t>TAG Hibiscus Honeymoon Deep Red 25/25 Portrait Tag SF</t>
  </si>
  <si>
    <t>TAG Hibiscus Honeymoon Light Rose 25/25 Portrait Tag SF</t>
  </si>
  <si>
    <t>TAG Hibiscus Honeymoon Rose 25/25 Portrait Tag SF</t>
  </si>
  <si>
    <t>TAG Hydrangea Hi Crystal 50/50 Petite Portrait SF FUL</t>
  </si>
  <si>
    <t>TAG Hydrangea Hi Fire 50/50 Petite Portrait SF FUL</t>
  </si>
  <si>
    <t>TAG Hydrangea Hi Flame 50/50 Petite Portrait SF FUL</t>
  </si>
  <si>
    <t>TAG Hydrangea Hi Mountain 50/50 Petite Portrait SF FUL</t>
  </si>
  <si>
    <t>TAG Hydrangea Hi River 50/50 Petite Portrait SF FUL</t>
  </si>
  <si>
    <t>TAG Hydrangea Hi Sugar 50/50 Petite Portrait SF FUL</t>
  </si>
  <si>
    <t>TAG Iberis Mermaid Lavender 25/25 Portrait Tag SF</t>
  </si>
  <si>
    <t>TAG Iberis Snowcone 50/50 Petite Portrait SF FUL</t>
  </si>
  <si>
    <t>TAG Iberis Snowcone Forte 25/25 Portrait Tag SF</t>
  </si>
  <si>
    <t>TAG Iberis Snowcone Sempervirens 25/25 Portrait Tag SF</t>
  </si>
  <si>
    <t>TAG Iberis Snowsurfer 25/25 Portrait Tag SF</t>
  </si>
  <si>
    <t>TAG Iberis Snowsurfer 50/50 Petite Portrait SF FUL</t>
  </si>
  <si>
    <t>TAG Iberis Snowsurfer Forte 25/25 Portrait Tag SF</t>
  </si>
  <si>
    <t>TAG Iberis Snowsurfer Forte 50/50 Petite Portrait SF FUL</t>
  </si>
  <si>
    <t>TAG Iberis Summer Snowdrift Amara 25/25 Portrait Tag SF</t>
  </si>
  <si>
    <t>TAG Iberis Tahoe Sempervirens 25/25 Portrait Tag SF</t>
  </si>
  <si>
    <t>TAG Iberis Whistler White 25/25 Portrait Tag SF</t>
  </si>
  <si>
    <t>TAG Impatiens Accent Bright Eye 100/100 Pixie Tag SF</t>
  </si>
  <si>
    <t>TAG Impatiens Accent Burgundy 100/100 Pixie Tag SF</t>
  </si>
  <si>
    <t>TAG Impatiens Accent Coral 100/100 Pixie Tag SF</t>
  </si>
  <si>
    <t>TAG Impatiens Accent Deep Pink 100/100 Pixie Tag SF</t>
  </si>
  <si>
    <t>TAG Impatiens Accent Lavender Blue 100/100 Pixie Tag SF</t>
  </si>
  <si>
    <t>TAG Impatiens Accent Lilac 100/100 Pixie Tag SF</t>
  </si>
  <si>
    <t>TAG Impatiens Accent Mix 100/100 Pixie Tag SF</t>
  </si>
  <si>
    <t>TAG Impatiens Accent Orange 100/100 Pixie Tag SF</t>
  </si>
  <si>
    <t>TAG Impatiens Accent Orange Star 100/100 Pixie Tag SF</t>
  </si>
  <si>
    <t>TAG Impatiens Accent Pink 100/100 Pixie Tag SF</t>
  </si>
  <si>
    <t>TAG Impatiens Accent Premium Bright Eye 100/100 Pixie Tag SF</t>
  </si>
  <si>
    <t>TAG Impatiens Accent Premium Deep Orange 100/100 Pixie Tag SF</t>
  </si>
  <si>
    <t>TAG Impatiens Accent Premium Lilac 100/100 Pixie Tag SF</t>
  </si>
  <si>
    <t>TAG Impatiens Accent Premium Mix 100/100 Pixie Tag SF</t>
  </si>
  <si>
    <t>TAG Impatiens Accent Premium Mystic Mix 100/100 Pixie Tag SF</t>
  </si>
  <si>
    <t>TAG Impatiens Accent Premium Orange Star 100/100 Pixie Tag SF</t>
  </si>
  <si>
    <t>TAG Impatiens Accent Premium Pastel Mix 100/100 Pixie Tag SF</t>
  </si>
  <si>
    <t>TAG Impatiens Accent Premium Pink 100/100 Pixie Tag SF</t>
  </si>
  <si>
    <t>TAG Impatiens Accent Premium Peppermint Mix 100/100 Pixie Tag SF</t>
  </si>
  <si>
    <t>TAG Impatiens Accent Premium Red 100/100 Pixie Tag SF</t>
  </si>
  <si>
    <t>TAG Impatiens Accent Premium Rose 100/100 Pixie Tag SF</t>
  </si>
  <si>
    <t>TAG Impatiens Accent Premium Salmon 100/100 Pixie Tag SF</t>
  </si>
  <si>
    <t>TAG Impatiens Accent Premium Violet 100/100 Pixie Tag SF</t>
  </si>
  <si>
    <t>TAG Impatiens Accent Premium Violet Star 100/100 Pixie Tag SF</t>
  </si>
  <si>
    <t>TAG Impatiens Accent Premium White 100/100 Pixie Tag SF</t>
  </si>
  <si>
    <t>TAG Impatiens Accent Red 100/100 Pixie Tag SF</t>
  </si>
  <si>
    <t>TAG Impatiens Accent Red Star 100/100 Pixie Tag SF</t>
  </si>
  <si>
    <t>TAG Impatiens Accent Rose 100/100 Pixie Tag SF</t>
  </si>
  <si>
    <t>TAG Impatiens Accent Rose Star 100/100 Pixie Tag SF</t>
  </si>
  <si>
    <t>TAG Impatiens Accent Salmon 100/100 Pixie Tag SF</t>
  </si>
  <si>
    <t>TAG Impatiens Accent Star Mix 100/100 Pixie Tag SF</t>
  </si>
  <si>
    <t>TAG Impatiens Accent Violet 100/100 Pixie Tag SF</t>
  </si>
  <si>
    <t>TAG Impatiens Accent Violet Star 100/100 Pixie Tag SF</t>
  </si>
  <si>
    <t>TAG Impatiens Accent White 100/100 Pixie Tag SF</t>
  </si>
  <si>
    <t>TAG Impatiens Athena Series 100/100 Pixie Tag SF</t>
  </si>
  <si>
    <t>TAG Impatiens Florific Lavender 100/100 Pixie Tag SF</t>
  </si>
  <si>
    <t>TAG Impatiens Florific Mix 100/100 Pixie Tag SF</t>
  </si>
  <si>
    <t>TAG Impatiens Florific Red 100/100 Pixie Tag SF</t>
  </si>
  <si>
    <t>TAG Impatiens Florific Sweet Orange 100/100 Pixie Tag SF</t>
  </si>
  <si>
    <t>TAG Impatiens Florific Violet 100/100 Pixie Tag SF</t>
  </si>
  <si>
    <t>TAG Impatiens Florific White 100/100 Pixie Tag SF</t>
  </si>
  <si>
    <t>TAG Impatiens Imara XDR Hot Mix 100/100 Pixie Tag SF</t>
  </si>
  <si>
    <t>TAG Impatiens Imara XDR Mix 100/100 Pixie Tag SF</t>
  </si>
  <si>
    <t>TAG Impatiens Imara XDR Orange Star 100/100 Pixie Tag SF</t>
  </si>
  <si>
    <t>TAG Impatiens Imara XDR Orange 100/100 Pixie Tag SF</t>
  </si>
  <si>
    <t>TAG Impatiens Imara XDR Pastel Mix 100/100 Pixie Tag SF</t>
  </si>
  <si>
    <t>TAG Impatiens Imara XDR Pink 100/100 Pixie Tag SF</t>
  </si>
  <si>
    <t>TAG Impatiens Imara XDR Purple 100/100 Pixie Tag SF</t>
  </si>
  <si>
    <t>TAG Impatiens Imara XDR Red Star 100/100 Pixie Tag SF</t>
  </si>
  <si>
    <t>TAG Impatiens Imara XDR Red 100/100 Pixie Tag SF</t>
  </si>
  <si>
    <t>TAG Impatiens Imara XDR Rose 100/100 Pixie Tag SF</t>
  </si>
  <si>
    <t>TAG Impatiens Imara XDR Rosy Mix 100/100 Pixie Tag SF</t>
  </si>
  <si>
    <t>TAG Impatiens Imara XDR Salmon Shades 100/100 Pixie Tag SF</t>
  </si>
  <si>
    <t>TAG Impatiens Imara XDR Tango Mix 100/100 Pixie Tag SF</t>
  </si>
  <si>
    <t>TAG Impatiens Imara XDR Violet 100/100 Pixie Tag SF</t>
  </si>
  <si>
    <t>TAG Impatiens Imara XDR White 100/100 Pixie Tag SF</t>
  </si>
  <si>
    <t>TAG Impatiens Silhouette Appleblossom 50/50 Petite Portrait SF FUL</t>
  </si>
  <si>
    <t>TAG Impatiens Silhouette Cherry Red 50/50 Petite Portrait SF FUL</t>
  </si>
  <si>
    <t>TAG Impatiens Silhouette Purple 50/50 Petite Portrait SF FUL</t>
  </si>
  <si>
    <t>TAG Impatiens Silhouette Red 50/50 Petite Portrait SF FUL</t>
  </si>
  <si>
    <t>TAG Impatiens Silhouette Red Star 50/50 Petite Portrait SF FUL</t>
  </si>
  <si>
    <t>TAG Impatiens Silhouette Rose 50/50 Petite Portrait SF FUL</t>
  </si>
  <si>
    <t>TAG Impatiens Silhouette Rose Star 50/50 Petite Portrait SF FUL</t>
  </si>
  <si>
    <t>TAG Impatiens Silhouette Salmon 50/50 Petite Portrait SF FUL</t>
  </si>
  <si>
    <t>TAG Impatiens Silhouette White 50/50 Petite Portrait SF FUL</t>
  </si>
  <si>
    <t>TAG Impatiens Sonic Amethyst 50/50 Petite Portrait SF FUL</t>
  </si>
  <si>
    <t>TAG Impatiens Sonic Bright Pink 50/50 Petite Portrait SF FUL</t>
  </si>
  <si>
    <t>TAG Impatiens Sonic Deep Purple 50/50 Petite Portrait SF FUL</t>
  </si>
  <si>
    <t>TAG Impatiens Sonic Deep Red 50/50 Petite Portrait SF FUL</t>
  </si>
  <si>
    <t>TAG Impatiens Sonic Deep Salmon 50/50 Petite Portrait SF FUL</t>
  </si>
  <si>
    <t>TAG Impatiens Sonic Light Lavender 50/50 Petite Portrait SF FUL</t>
  </si>
  <si>
    <t>TAG Impatiens Sonic Light Pink 50/50 Petite Portrait SF FUL</t>
  </si>
  <si>
    <t>TAG Impatiens Sonic Lilac 50/50 Petite Portrait SF FUL</t>
  </si>
  <si>
    <t>TAG Impatiens Sonic Magic Pink 50/50 Petite Portrait SF FUL</t>
  </si>
  <si>
    <t>TAG Impatiens Sonic Orange 50/50 Petite Portrait SF FUL</t>
  </si>
  <si>
    <t>TAG Impatiens Sonic Pink 50/50 Petite Portrait SF FUL</t>
  </si>
  <si>
    <t>TAG Impatiens Sonic Red 50/50 Petite Portrait SF FUL</t>
  </si>
  <si>
    <t>TAG Impatiens Sonic Salmon 50/50 Petite Portrait SF FUL</t>
  </si>
  <si>
    <t>TAG Impatiens Sonic Sweet Cherry 50/50 Petite Portrait SF FUL</t>
  </si>
  <si>
    <t>TAG Impatiens Sonic Sweet Orange 50/50 Petite Portrait SF FUL</t>
  </si>
  <si>
    <t>TAG Impatiens Sonic Sweet Purple 50/50 Petite Portrait SF FUL</t>
  </si>
  <si>
    <t>TAG Impatiens Sonic Sweet Red 50/50 Petite Portrait SF FUL</t>
  </si>
  <si>
    <t>TAG Impatiens Sonic White New 50/50 Petite Portrait SF FUL</t>
  </si>
  <si>
    <t>TAG Impatiens Spectra Bright Red 50/50 Petite Portrait SF FUL</t>
  </si>
  <si>
    <t>TAG Impatiens Spectra Lavender Shades 50/50 Pixie Tag SF FUL</t>
  </si>
  <si>
    <t>TAG Impatiens Spectra Magenta 50/50 Petite Portrait SF FUL</t>
  </si>
  <si>
    <t>TAG Impatiens Spectra Orange 50/50 Petite Portrait SF FUL</t>
  </si>
  <si>
    <t>TAG Impatiens Spectra Pink 50/50 Petite Portrait SF FUL</t>
  </si>
  <si>
    <t>TAG Impatiens Spectra Pink Bicolor 50/50 Petite Portrait SF FUL</t>
  </si>
  <si>
    <t>TAG Impatiens Spectra White 50/50 Petite Portrait SF FUL</t>
  </si>
  <si>
    <t>TAG Impatiens Super Sonic Dark Red 50/50 Petite Portrait SF FUL</t>
  </si>
  <si>
    <t>TAG Impatiens Super Sonic Dark Salmon 50/50 Petite Portrait SF FUL</t>
  </si>
  <si>
    <t>TAG Impatiens Super Sonic Deep Salmon 50/50 Petite Portrait SF FUL</t>
  </si>
  <si>
    <t>TAG Impatiens Super Sonic Deep Scarlet 50/50 Petite Portrait SF FUL</t>
  </si>
  <si>
    <t>TAG Impatiens Super Sonic Flame 50/50 Petite Portrait SF FUL</t>
  </si>
  <si>
    <t>TAG Impatiens Super Sonic Hot Pink 50/50 Petite Portrait SF FUL</t>
  </si>
  <si>
    <t>TAG Impatiens Super Sonic Lavender 50/50 Petite Portrait SF FUL</t>
  </si>
  <si>
    <t>TAG Impatiens Super Sonic Lilac 50/50 Petite Portrait SF FUL</t>
  </si>
  <si>
    <t>TAG Impatiens Super Sonic Magenta 50/50 Petite Portrait SF FUL</t>
  </si>
  <si>
    <t>TAG Impatiens Super Sonic Orange Ice 50/50 Petite Portrait SF FUL</t>
  </si>
  <si>
    <t>TAG Impatiens Super Sonic Pastel Pink 50/50 Petite Portrait SF FUL</t>
  </si>
  <si>
    <t>TAG Impatiens Super Sonic Pink 50/50 Petite Portrait SF FUL</t>
  </si>
  <si>
    <t>TAG Impatiens Super Sonic Purple 50/50 Petite Portrait SF FUL</t>
  </si>
  <si>
    <t>TAG Impatiens Super Sonic Red 50/50 Petite Portrait SF FUL</t>
  </si>
  <si>
    <t>TAG Impatiens Super Sonic Sweet Cherry 50/50 Petite Portrait SF FUL</t>
  </si>
  <si>
    <t>TAG Impatiens Super Sonic White 50/50 Petite Portrait SF FUL</t>
  </si>
  <si>
    <t>TAG Impatiens Xtreme Bright Eye 100/100 Pixie Tag SF</t>
  </si>
  <si>
    <t>TAG Impatiens Xtreme Bright Rose 100/100 Pixie Tag SF</t>
  </si>
  <si>
    <t>TAG Impatiens Xtreme Hot Mix 100/100 Pixie Tag SF</t>
  </si>
  <si>
    <t>TAG Impatiens Xtreme Lavender 100/100 Pixie Tag SF</t>
  </si>
  <si>
    <t>TAG Impatiens Xtreme Lilac 100/100 Pixie Tag SF</t>
  </si>
  <si>
    <t>TAG Impatiens Xtreme Little Gem Mix 100/100 Pixie Tag SF</t>
  </si>
  <si>
    <t>TAG Impatiens Xtreme Mix 100/100 Pixie Tag SF</t>
  </si>
  <si>
    <t>TAG Impatiens Xtreme Orange 100/100 Pixie Tag SF</t>
  </si>
  <si>
    <t>TAG Impatiens Xtreme Pastel Mix 100/100 Pixie Tag SF</t>
  </si>
  <si>
    <t>TAG Impatiens Xtreme Pink 100/100 Pixie Tag SF</t>
  </si>
  <si>
    <t>TAG Impatiens Xtreme Red 100/100 Pixie Tag SF</t>
  </si>
  <si>
    <t>TAG Impatiens Xtreme Rose 100/100 Pixie Tag SF</t>
  </si>
  <si>
    <t>TAG Impatiens Xtreme Rosy Mix 100/100 Pixie Tag SF</t>
  </si>
  <si>
    <t>TAG Impatiens Xtreme Salmon 100/100 Pixie Tag SF</t>
  </si>
  <si>
    <t>TAG Impatiens Xtreme Sapphire Mix 100/100 Pixie Tag SF</t>
  </si>
  <si>
    <t>TAG Impatiens Xtreme Scarlet 100/100 Pixie Tag SF</t>
  </si>
  <si>
    <t>TAG Impatiens Xtreme Tango Mix 100/100 Pixie Tag SF</t>
  </si>
  <si>
    <t>TAG Impatiens Xtreme Utopia Mix 100/100 Pixie Tag SF</t>
  </si>
  <si>
    <t>TAG Impatiens Xtreme Violet 100/100 Pixie Tag SF</t>
  </si>
  <si>
    <t>TAG Impatiens Xtreme White 100/100 Pixie Tag SF</t>
  </si>
  <si>
    <t>TAG Ipomoea Sidekick Black 50/50 Petite Portrait SF FUL</t>
  </si>
  <si>
    <t>TAG Ipomoea Sidekick Heart Black 50/50 Petite Portrait SF FUL</t>
  </si>
  <si>
    <t>TAG Ipomoea Sidekick Heart Bronze 50/50 Petite Portrait SF FUL</t>
  </si>
  <si>
    <t>TAG Ipomoea Sidekick Heart Lime 50/50 Petite Portrait SF FUL</t>
  </si>
  <si>
    <t>TAG Ipomoea Sidekick Lime 50/50 Petite Portrait SF FUL</t>
  </si>
  <si>
    <t>TAG Kwik Kombo Banana Pancakes Mix 50/50 Petite Portrait SF FUL</t>
  </si>
  <si>
    <t>TAG Kwik Kombo Bandana Lemon Meringue Mix 50/50 Petite Portrait SF FUL</t>
  </si>
  <si>
    <t>TAG Kwik Kombo Bandana Lemon Squeeze Mix 50/50 Petite Portrait SF FUL</t>
  </si>
  <si>
    <t>TAG Kwik Kombo Bandolista Go Coconuts Mix 50/50 Petite Portrait SF FUL</t>
  </si>
  <si>
    <t>TAG Kwik Kombo Bandolista Hot Chili Mix 50/50 Petite Portrait SF FUL</t>
  </si>
  <si>
    <t>TAG Kwik Kombo Bandolista Lava Flow Mix 50/50 Pixie Tag SF FUL</t>
  </si>
  <si>
    <t>TAG Kwik Kombo Beach Bound Mix 50/50 Petite Portrait SF FUL</t>
  </si>
  <si>
    <t>TAG Kwik Kombo Beach Breeze Mix 50/50 Petite Portrait SF FUL</t>
  </si>
  <si>
    <t>TAG Kwik Kombo Beach Bum Mix 50/50 Petite Portrait SF FUL</t>
  </si>
  <si>
    <t>TAG Kwik Kombo Blue Lightning Mix 50/50 Petite Portrait SF FUL</t>
  </si>
  <si>
    <t>TAG Kwik Kombo Blue Ridge Mix 50/50 Petite Portrait SF FUL</t>
  </si>
  <si>
    <t>TAG Kwik Kombo Blueberry Blast Mix 50/50 Petite Portrait SF FUL</t>
  </si>
  <si>
    <t>TAG Kwik Kombo Blueberry Twist 50/50 Petite Portrait SF FUL</t>
  </si>
  <si>
    <t>TAG Kwik Kombo Bombay Summer Sparkler Mix 50/50 Petite Portrait SF FUL</t>
  </si>
  <si>
    <t>TAG Kwik Kombo Cabrio Life Is A Highway Mix 50/50 Petite Portrait SF FUL</t>
  </si>
  <si>
    <t>TAG Kwik Kombo Cabrio Ride Along Mix 50/50 Petite Portrait SF FUL</t>
  </si>
  <si>
    <t>TAG Kwik Kombo Cabrio Road Trip Mix 50/50 Petite Portrait SF FUL</t>
  </si>
  <si>
    <t>TAG Kwik Kombo Cabrio Speed Limit Mix 50/50 Petite Portrait SF FUL</t>
  </si>
  <si>
    <t>TAG Kwik Kombo Callie Cabana Mix 50/50 Pixie Tag SF FUL</t>
  </si>
  <si>
    <t>TAG Kwik Kombo Callie Citrus Fire Mix 50/50 Petite Portrait SF FUL</t>
  </si>
  <si>
    <t>TAG Kwik Kombo Callie Color Wheel Mix 50/50 Petite Portrait SF FUL</t>
  </si>
  <si>
    <t>TAG Kwik Kombo Carita Summer Berry Blast Mix 50/50 Petite Portrait SF FUL</t>
  </si>
  <si>
    <t>TAG Kwik Kombo Coral Kisses Mix 50/50 Petite Portrait SF FUL</t>
  </si>
  <si>
    <t>TAG Kwik Kombo Crushed Velvet Mix 50/50 Petite Portrait SF FUL</t>
  </si>
  <si>
    <t>TAG Kwik Kombo Curb Appeal 50/50 Petite Portrait SF FUL</t>
  </si>
  <si>
    <t>TAG Kwik Kombo Dekko Dare Devil Mix 50/50 Petite Portrait SF FUL</t>
  </si>
  <si>
    <t>TAG Kwik Kombo Dekko Lavender Twist Mix 50/50 Petite Portrait SF FUL</t>
  </si>
  <si>
    <t>TAG Kwik Kombo Dekko Moody Blues Mix 50/50 Petite Portrait SF FUL</t>
  </si>
  <si>
    <t>TAG Kwik Kombo Dekko Salute Mix 50/50 Petite Portrait SF FUL</t>
  </si>
  <si>
    <t>TAG Kwik Kombo Disco Inferno Mix 50/50 Pixie Tag SF FUL</t>
  </si>
  <si>
    <t>TAG Kwik Kombo Effortless Beauty Mix 50/50 Petite Portrait SF FUL</t>
  </si>
  <si>
    <t>TAG Kwik Kombo Endless Love Mix 50/50 Petite Portrait SF FUL</t>
  </si>
  <si>
    <t>TAG Kwik Kombo Fire And Ice Mix 50/50 Petite Portrait SF FUL</t>
  </si>
  <si>
    <t>TAG Kwik Kombo Grape Expectations 50/50 Petite Portrait SF FUL</t>
  </si>
  <si>
    <t>TAG Kwik Kombo Harvest Moon Mix 50/50 Petite Portrait SF FUL</t>
  </si>
  <si>
    <t>TAG Kwik Kombo I Like It Hot 50/50 Petite Portrait SF FUL</t>
  </si>
  <si>
    <t>TAG Kwik Kombo In A Jam Mix 50/50 Petite Portrait SF FUL</t>
  </si>
  <si>
    <t>TAG Kwik Kombo Island In The Sun Mix 50/50 Petite Portrait SF FUL</t>
  </si>
  <si>
    <t>TAG Kwik Kombo Itsy Bitsy Mix 50/50 Petite Portrait SF FUL</t>
  </si>
  <si>
    <t>TAG Kwik Kombo Itsy Trifection Mix 50/50 Petite Portrait SF FUL</t>
  </si>
  <si>
    <t>TAG Kwik Kombo Lemon Chiffon Mix 50/50 Petite Portrait SF FUL</t>
  </si>
  <si>
    <t>TAG Kwik Kombo Light Bright Mix 50/50 Petite Portrait SF FUL</t>
  </si>
  <si>
    <t>TAG Kwik Kombo Little Piece Of My Heart Mix 50/50 Petite Portrait SF FUL</t>
  </si>
  <si>
    <t>TAG Kwik Kombo Love Potion Mix 50/50 Petite Portrait SF FUL</t>
  </si>
  <si>
    <t>TAG Kwik Kombo Mai Tai Mix 50/50 Petite Portrait SF FUL</t>
  </si>
  <si>
    <t>TAG Kwik Kombo Mermaid Tails Mix 50/50 Petite Portrait SF FUL</t>
  </si>
  <si>
    <t>TAG Kwik Kombo Midnight Moon Mix 50/50 Petite Portrait SF FUL</t>
  </si>
  <si>
    <t>TAG Kwik Kombo Mom's Chosen One 50/50 Petite Portrait SF FUL</t>
  </si>
  <si>
    <t>TAG Kwik Kombo Night In Pompeii Mix 50/50 Petite Portrait SF FUL</t>
  </si>
  <si>
    <t>TAG Kwik Kombo Paloma Mix 50/50 Petite Portrait SF FUL</t>
  </si>
  <si>
    <t>TAG Kwik Kombo Patio Selfie 50/50 Petite Portrait SF FUL</t>
  </si>
  <si>
    <t>TAG Kwik Kombo Peach Squeeze Mix 50/50 Pixie Tag SF FUL</t>
  </si>
  <si>
    <t>TAG Kwik Kombo Perfectly Purple Mix 50/50 Pixie Tag SF FUL</t>
  </si>
  <si>
    <t>TAG Kwik Kombo Picnic In The Park Mix 50/50 Pixie Tag SF FUL</t>
  </si>
  <si>
    <t>TAG Kwik Kombo Pink Lemonade Mix 50/50 Petite Portrait SF FUL</t>
  </si>
  <si>
    <t>TAG Kwik Kombo Pink Limeaide Mix 50/50 Petite Portrait SF FUL</t>
  </si>
  <si>
    <t>TAG Kwik Kombo Pink Prism Mix 50/50 Petite Portrait SF FUL</t>
  </si>
  <si>
    <t>TAG Kwik Kombo Plum-Tastic Mix 50/50 Petite Portrait SF FUL</t>
  </si>
  <si>
    <t>TAG Kwik Kombo Primary Perfection Mix 50/50 Petite Portrait SF FUL</t>
  </si>
  <si>
    <t>TAG Kwik Kombo Rock N' Roll Mix 50/50 Petite Portrait SF FUL</t>
  </si>
  <si>
    <t>TAG Kwik Kombo Rockets' Red Glare Mix 50/50 Petite Portrait SF FUL</t>
  </si>
  <si>
    <t>TAG Kwik Kombo Rockies Mix 50/50 Petite Portrait SF FUL</t>
  </si>
  <si>
    <t>TAG Kwik Kombo Rocky Mountain High Mix 50/50 Petite Portrait SF FUL</t>
  </si>
  <si>
    <t>TAG Kwik Kombo Royal Duchess Mix 50/50 Petite Portrait SF FUL</t>
  </si>
  <si>
    <t>TAG Kwik Kombo Royal Gold Mix 50/50 Petite Portrait SF FUL</t>
  </si>
  <si>
    <t>TAG Kwik Kombo Salsa Mix 50/50 Petite Portrait SF FUL</t>
  </si>
  <si>
    <t>TAG Kwik Kombo Sanguna Mega Heart-throb Mix 50/50 Pixie Tag SF FUL</t>
  </si>
  <si>
    <t>TAG Kwik Kombo Sanguna Moody Blues Mix 50/50 Petite Portrait SF FUL</t>
  </si>
  <si>
    <t>TAG Kwik Kombo Sanguna Punk Rock Mix 50/50 Petite Portrait SF FUL</t>
  </si>
  <si>
    <t>TAG Kwik Kombo Sanguna Salute Mix 50/50 Petite Portrait SF FUL</t>
  </si>
  <si>
    <t>TAG Kwik Kombo Sanguna Sweet Sens Mix 50/50 Pixie Tag SF FUL</t>
  </si>
  <si>
    <t>TAG Kwik Kombo Sedona Mix 50/50 Petite Portrait SF FUL</t>
  </si>
  <si>
    <t>TAG Kwik Kombo Southwestern Summer Mix 50/50 Petite Portrait SF FUL</t>
  </si>
  <si>
    <t>TAG Kwik Kombo Spring Breeze Mix 50/50 Petite Portrait SF FUL</t>
  </si>
  <si>
    <t>TAG Kwik Kombo Spring Showers Mix 50/50 Petite Portrait SF FUL</t>
  </si>
  <si>
    <t>TAG Kwik Kombo Spring Sunset Mix 50/50 Petite Portrait SF FUL</t>
  </si>
  <si>
    <t>TAG Kwik Kombo Strawberry Daiquiri Mix 50/50 Petite Portrait SF FUL</t>
  </si>
  <si>
    <t>TAG Kwik Kombo Summer Jelly Mix 50/50 Petite Portrait SF FUL</t>
  </si>
  <si>
    <t>TAG Kwik Kombo Summer To Remember 50/50 Petite Portrait SF FUL</t>
  </si>
  <si>
    <t>TAG Kwik Kombo Summerfun Mix 50/50 Petite Portrait SF FUL</t>
  </si>
  <si>
    <t>TAG Kwik Kombo Summer's Promise 50/50 Petite Portrait SF FUL</t>
  </si>
  <si>
    <t>TAG Kwik Kombo That's The Spirit Mix 50/50 Petite Portrait SF FUL</t>
  </si>
  <si>
    <t>TAG Kwik Kombo Touch Of Class Mix 50/50 Petite Portrait SF FUL</t>
  </si>
  <si>
    <t>TAG Kwik Kombo Walk Of Stars Mix 50/50 Petite Portrait SF FUL</t>
  </si>
  <si>
    <t>TAG Kwik Kombo Water Lily Mix 50/50 Petite Portrait SF FUL</t>
  </si>
  <si>
    <t>TAG Kwik Kombo Wine DO FULwn Mix 50/50 Petite Portrait SF FUL</t>
  </si>
  <si>
    <t>TAG Kwik Kombo Wisteria Lane Mix 50/50 Petite Portrait SF FUL</t>
  </si>
  <si>
    <t>TAG Lantana Bandana Black Cherry 50/50 Petite Portrait SF FUL</t>
  </si>
  <si>
    <t>TAG Lantana Bandana Cherry 50/50 Petite Portrait SF FUL</t>
  </si>
  <si>
    <t>TAG Lantana Bandana Cherry Sunrise 50/50 Petite Portrait SF FUL</t>
  </si>
  <si>
    <t>TAG Lantana Bandana Gold 50/50 Petite Portrait SF FUL</t>
  </si>
  <si>
    <t>TAG Lantana Bandana Lemon Zest 50/50 Petite Portrait SF FUL</t>
  </si>
  <si>
    <t>TAG Lantana Bandana Mango 50/50 Petite Portrait SF FUL</t>
  </si>
  <si>
    <t>TAG Lantana Bandana Peach 50/50 Petite Portrait SF FUL</t>
  </si>
  <si>
    <t>TAG Lantana Bandana Pink 50/50 Petite Portrait SF FUL</t>
  </si>
  <si>
    <t>TAG Lantana Bandana Red 50/50 Petite Portrait SF FUL</t>
  </si>
  <si>
    <t>TAG Lantana Bandana Rose 50/50 Petite Portrait SF FUL</t>
  </si>
  <si>
    <t>TAG Lantana Bandana White Improved 50/50 Petite Portrait SF FUL</t>
  </si>
  <si>
    <t>TAG Lantana Bandana Yellow Improved 50/50 Petite Portrait SF FUL</t>
  </si>
  <si>
    <t>TAG Lantana Bandito Gold 50/50 Petite Portrait SF FUL</t>
  </si>
  <si>
    <t>TAG Lantana Bandito Lemon Zest 50/50 Petite Portrait SF FUL</t>
  </si>
  <si>
    <t>TAG Lantana Bandito Orange Sunrise 50/50 Petite Portrait SF FUL</t>
  </si>
  <si>
    <t>TAG Lantana Bandito Red 50/50 Petite Portrait SF FUL</t>
  </si>
  <si>
    <t>TAG Lantana Bandito Rose 50/50 Petite Portrait SF FUL</t>
  </si>
  <si>
    <t>TAG Lantana Bandito White 50/50 Petite Portrait SF FUL</t>
  </si>
  <si>
    <t>TAG Lantana Bandito Yellow 50/50 Petite Portrait SF FUL</t>
  </si>
  <si>
    <t>TAG Lantana Bandolero Cherry Sunrise 50/50 Petite Portrait SF FUL</t>
  </si>
  <si>
    <t>TAG Lantana Bandolero Guava 50/50 Petite Portrait SF FUL</t>
  </si>
  <si>
    <t>TAG Lantana Bandolero Lemon 50/50 Petite Portrait SF FUL</t>
  </si>
  <si>
    <t>TAG Lantana Bandolero Lychee 50/50 Petite Portrait SF FUL</t>
  </si>
  <si>
    <t>TAG Lantana Bandolero Pineapple 50/50 Petite Portrait SF FUL</t>
  </si>
  <si>
    <t>TAG Lantana Bandolero Pink 50/50 Petite Portrait SF FUL</t>
  </si>
  <si>
    <t>TAG Lantana Bandolero Red 50/50 Petite Portrait SF FUL</t>
  </si>
  <si>
    <t>TAG Lantana Bandolero White Improved 50/50 Petite Portrait SF FUL</t>
  </si>
  <si>
    <t>TAG Lantana Bandolista Coconut 50/50 Petite Portrait SF FUL</t>
  </si>
  <si>
    <t>TAG Lantana Bandolista Mango 50/50 Petite Portrait SF FUL</t>
  </si>
  <si>
    <t>TAG Lantana Bandolista Pineapple 50/50 Petite Portrait SF FUL</t>
  </si>
  <si>
    <t>TAG Lantana Bandolista Red Chili 50/50 Petite Portrait SF FUL</t>
  </si>
  <si>
    <t>TAG Lantana Hot Blooded Red 50/50 Petite Portrait SF FUL</t>
  </si>
  <si>
    <t>TAG Lantana Landscape Bandana Clementine 50/50 Petite Portrait SF FUL</t>
  </si>
  <si>
    <t>TAG Lantana Landscape Bandana Gold 50/50 Petite Portrait SF FUL</t>
  </si>
  <si>
    <t>TAG Lantana Landscape Bandana Pink 50/50 Petite Portrait SF FUL</t>
  </si>
  <si>
    <t>TAG Lantana Landscape Bandana Red 50/50 Petite Portrait SF FUL</t>
  </si>
  <si>
    <t>TAG Lantana Landscape Bandana Yellow 50/50 Petite Portrait SF FUL</t>
  </si>
  <si>
    <t>TAG Lantana Landscape Bandana Lemon Zest 50/50 Petite Portrait SF FUL</t>
  </si>
  <si>
    <t>TAG Isotoma/Laurentia Starshine Blue 100/100 Pixie Tag SF</t>
  </si>
  <si>
    <t>TAG Lavandula Lavender Aromatico Blue 25/25 Portrait Tag SF</t>
  </si>
  <si>
    <t>TAG Lavandula Lavender Aromatico Blue Improved 50/50 Petite Portrait SF FUL</t>
  </si>
  <si>
    <t>TAG Lavandula Lavender Javelin Compact Purple 25/25 Portrait Tag SF</t>
  </si>
  <si>
    <t>TAG Lavandula Lavender Javelin Forte Deep Purple 50/50 Petite Portrait SF FUL</t>
  </si>
  <si>
    <t>TAG Lavandula Lavender Javelin Forte Deep Rose 50/50 Petite Portrait SF FUL</t>
  </si>
  <si>
    <t>TAG Lavandula Lavender Javelin Forte Rose 50/50 Petite Portrait SF FUL</t>
  </si>
  <si>
    <t>TAG Lavandula Lavender Javelin Forte White Improved 50/50 Petite Portrait SF FUL</t>
  </si>
  <si>
    <t>TAG Lavandula Lavender Javelin Forte White 25/25 Portrait Tag SF</t>
  </si>
  <si>
    <t>TAG Lavandula Lavender Javelin Forte Deep Purple 25/25 Portrait Tag SF</t>
  </si>
  <si>
    <t>TAG Lavandula Lavender Javelin Forte Deep Rose 25/25 Portrait Tag SF</t>
  </si>
  <si>
    <t>TAG Lavandula Lavender Sentivia Blue 25/25 Portrait Tag SF</t>
  </si>
  <si>
    <t>TAG Lavandula Lavender Sentivia Blue 50/50 Petite Portrait SF FUL</t>
  </si>
  <si>
    <t>TAG Lavandula Lavender Sentivia Early Blue 25/25 Portrait Tag SF</t>
  </si>
  <si>
    <t>TAG Lavandula Lavender Sentivia Early Blue 50/50 Petite Portrait SF FUL</t>
  </si>
  <si>
    <t>TAG Lavandula Lavender Sentivia Silver 50/50 Petite Portrait SF FUL</t>
  </si>
  <si>
    <t>TAG Lavandula Lavender Vintro Blue Angustifolia 25/25 Portrait Tag SF</t>
  </si>
  <si>
    <t>TAG Lavandula Lavender Vintro Blue Forte 25/25 Portrait Tag SF</t>
  </si>
  <si>
    <t>TAG Lavandula Lavender Vintro Blue 50/50 Petite Portrait SF FUL</t>
  </si>
  <si>
    <t>TAG Lavandula Lavender Vintro White 50/50 Petite Portrait SF FUL</t>
  </si>
  <si>
    <t>TAG Lavandula Lavender Vintro White Angustifolia 25/25 Portrait Tag SF</t>
  </si>
  <si>
    <t>TAG Lavandula Lavender Violeta Purple XL 25/25 Portrait Tag SF</t>
  </si>
  <si>
    <t>TAG Leucanthemum Western Star Gemini 25/25 Portrait Tag SF</t>
  </si>
  <si>
    <t>TAG Leucanthemum Western Star Gemini 50/50 Petite Portrait SF FUL</t>
  </si>
  <si>
    <t>TAG Leucanthemum Western Star Leo 25/25 Portrait Tag SF</t>
  </si>
  <si>
    <t>TAG Leucanthemum Western Star Leo 50/50 Petite Portrait SF FUL</t>
  </si>
  <si>
    <t>TAG Leucanthemum Western Star Libra 25/25 Portrait Tag SF</t>
  </si>
  <si>
    <t>TAG Leucanthemum Western Star Libra 50/50 Petite Portrait SF FUL</t>
  </si>
  <si>
    <t>TAG Leucanthemum Western Star Pisces 25/25 Portrait Tag SF</t>
  </si>
  <si>
    <t>TAG Leucanthemum Western Star Taurus 25/25 Portrait Tag SF</t>
  </si>
  <si>
    <t>TAG Leucanthemum Western Star Taurus 50/50 Petite Portrait SF FUL</t>
  </si>
  <si>
    <t>TAG Lithodora Tidepool Sky Blue 25/25 Portrait Tag SF</t>
  </si>
  <si>
    <t>TAG Lobelia Techno Blue 50/50 Petite Portrait SF FUL</t>
  </si>
  <si>
    <t>TAG Lobelia Techno Cobalt Blue 50/50 Petite Portrait SF FUL</t>
  </si>
  <si>
    <t>TAG Lobelia Techno Dark Blue 50/50 Petite Portrait SF FUL</t>
  </si>
  <si>
    <t>TAG Lobelia Techno Deep Blue With Eye 50/50 Petite Portrait SF FUL</t>
  </si>
  <si>
    <t>TAG Lobelia Techno Electric Blue 50/50 Petite Portrait SF FUL</t>
  </si>
  <si>
    <t>TAG Lobelia Techno Heat Dark Blue 50/50 Petite Portrait SF FUL</t>
  </si>
  <si>
    <t>TAG Lobelia Techno Heat Electric Blue 50/50 Petite Portrait SF FUL</t>
  </si>
  <si>
    <t>TAG Lobelia Techno Heat Upright Purple 50/50 Petite Portrait SF FUL</t>
  </si>
  <si>
    <t>TAG Lobelia Techno Large Blue Violet 50/50 Petite Portrait SF FUL</t>
  </si>
  <si>
    <t>TAG Lobelia Techno Light Blue 50/50 Petite Portrait SF FUL</t>
  </si>
  <si>
    <t>TAG Lobelia Techno Lilac Improved 50/50 Petite Portrait SF FUL</t>
  </si>
  <si>
    <t>TAG Lobelia Techno Upright Blue 50/50 Petite Portrait SF FUL</t>
  </si>
  <si>
    <t>TAG Lobelia Techno Upright Cobalt Blue 50/50 Petite Portrait SF FUL</t>
  </si>
  <si>
    <t>TAG Lobelia Techno Upright Dark Blue 50/50 Petite Portrait SF FUL</t>
  </si>
  <si>
    <t>TAG Lobelia Techno Upright Delft Blue 50/50 Petite Portrait SF FUL</t>
  </si>
  <si>
    <t>TAG Lobelia Techno Upright Light Blue 50/50 Petite Portrait SF FUL</t>
  </si>
  <si>
    <t>TAG Lobelia Techno Upright Purple 50/50 Petite Portrait SF FUL</t>
  </si>
  <si>
    <t>TAG Lobelia Techno Upright White 50/50 Petite Portrait SF FUL</t>
  </si>
  <si>
    <t>TAG Lobelia Techno Violet 50/50 Petite Portrait SF FUL</t>
  </si>
  <si>
    <t>TAG Lobelia Techno White 50/50 Petite Portrait SF FUL</t>
  </si>
  <si>
    <t>TAG Lysimachia Goldii 25/25 Portrait Tag SF</t>
  </si>
  <si>
    <t>TAG Mandevilla Madinia Petite Pink 50/50 Petite Portrait SF FUL</t>
  </si>
  <si>
    <t>TAG Mandevilla Madinia Petite Red 50/50 Petite Portrait SF FUL</t>
  </si>
  <si>
    <t>TAG Mandevilla Madinia Deep Red 50/50 Petite Portrait SF FUL</t>
  </si>
  <si>
    <t>TAG Mandevilla Madinia Maximo Light Pink 50/50 Petite Portrait SF FUL</t>
  </si>
  <si>
    <t>TAG Mandevilla Madinia Petite Deep Red 50/50 Pixie Tag SF FUL</t>
  </si>
  <si>
    <t>TAG Mandevilla Madinia Pink 50/50 Petite Portrait SF FUL</t>
  </si>
  <si>
    <t>TAG Mandevilla Madinia White 50/50 Petite Portrait SF FUL</t>
  </si>
  <si>
    <t>TAG Marigold Alumia Creme Brulee 100/100 Pixie Tag SF</t>
  </si>
  <si>
    <t>TAG Marigold Alumia Vanilla Cream 100/100 Pixie Tag SF</t>
  </si>
  <si>
    <t>TAG Marigold Alumia Yellow 100/100 Pixie Tag SF</t>
  </si>
  <si>
    <t>TAG Marigold Antigua Gold 100/100 Pixie Tag SF</t>
  </si>
  <si>
    <t>TAG Marigold Antigua Mix 100/100 Pixie Tag SF</t>
  </si>
  <si>
    <t>TAG Marigold Antigua Orange 100/100 Pixie Tag SF</t>
  </si>
  <si>
    <t>TAG Marigold Antigua Primrose 100/100 Pixie Tag SF</t>
  </si>
  <si>
    <t>TAG Marigold Antigua Yellow 100/100 Pixie Tag SF</t>
  </si>
  <si>
    <t>TAG Marigold Big Top Gold 100/100 Pixie Tag SF</t>
  </si>
  <si>
    <t>TAG Marigold Big Top Mix 100/100 Pixie Tag SF</t>
  </si>
  <si>
    <t>TAG Marigold Big Top Orange 100/100 Pixie Tag SF</t>
  </si>
  <si>
    <t>TAG Marigold Big Top Yellow 100/100 Pixie Tag SF</t>
  </si>
  <si>
    <t>TAG Marigold Cresta Bee 100/100 Pixie Tag SF</t>
  </si>
  <si>
    <t>TAG Marigold Cresta Deep Orange 100/100 Pixie Tag SF</t>
  </si>
  <si>
    <t>TAG Marigold Cresta Flame 100/100 Pixie Tag SF</t>
  </si>
  <si>
    <t>TAG Marigold Cresta Gold 100/100 Pixie Tag SF</t>
  </si>
  <si>
    <t>TAG Marigold Cresta Harmony 100/100 Pixie Tag SF</t>
  </si>
  <si>
    <t>TAG Marigold Cresta Mix 100/100 Pixie Tag SF</t>
  </si>
  <si>
    <t>TAG Marigold Cresta Orange 100/100 Pixie Tag SF</t>
  </si>
  <si>
    <t>TAG Marigold Cresta Spry 100/100 Pixie Tag SF</t>
  </si>
  <si>
    <t>TAG Marigold Cresta Yellow 100/100 Pixie Tag SF</t>
  </si>
  <si>
    <t>TAG Marigold Endurance Mix 100/100 Pixie Tag SF</t>
  </si>
  <si>
    <t>TAG Marigold Endurance Orange 100/100 Pixie Tag SF</t>
  </si>
  <si>
    <t>TAG Marigold Endurance Sunset Gold 100/100 Pixie Tag SF</t>
  </si>
  <si>
    <t>TAG Marigold Endurance Yellow 100/100 Pixie Tag SF</t>
  </si>
  <si>
    <t>TAG Marigold Happy Gold 100/100 Pixie Tag SF</t>
  </si>
  <si>
    <t>TAG Marigold Happy Harmony 100/100 Pixie Tag SF</t>
  </si>
  <si>
    <t>TAG Marigold Happy Mix 100/100 Pixie Tag SF</t>
  </si>
  <si>
    <t>TAG Marigold Happy Orange 100/100 Pixie Tag SF</t>
  </si>
  <si>
    <t>TAG Marigold Happy Spry 100/100 Pixie Tag SF</t>
  </si>
  <si>
    <t>TAG Marigold Happy Yellow 100/100 Pixie Tag SF</t>
  </si>
  <si>
    <t>TAG Marigold Inca Gold 100/100 Pixie Tag SF</t>
  </si>
  <si>
    <t>TAG Marigold Inca II Deep Orange 100/100 Pixie Tag SF</t>
  </si>
  <si>
    <t>TAG Marigold Inca II Gold 100/100 Pixie Tag SF</t>
  </si>
  <si>
    <t>TAG Marigold Inca II Mix 100/100 Pixie Tag SF</t>
  </si>
  <si>
    <t>TAG Marigold Inca II Orange 100/100 Pixie Tag SF</t>
  </si>
  <si>
    <t>TAG Marigold Inca II Primrose 100/100 Pixie Tag SF</t>
  </si>
  <si>
    <t>TAG Marigold Inca II Yellow 100/100 Pixie Tag SF</t>
  </si>
  <si>
    <t>TAG Marigold Inca Mix 100/100 Pixie Tag SF</t>
  </si>
  <si>
    <t>TAG Marigold Inca Orange 100/100 Pixie Tag SF</t>
  </si>
  <si>
    <t>TAG Marigold Inca Yellow 100/100 Pixie Tag SF</t>
  </si>
  <si>
    <t>TAG Marigold Perfection Orange 100/100 Pixie Tag SF</t>
  </si>
  <si>
    <t>TAG Marigold Perfection Yellow 100/100 Pixie Tag SF</t>
  </si>
  <si>
    <t>TAG Marigold Zenith Deep Orange 100/100 Pixie Tag SF</t>
  </si>
  <si>
    <t>TAG Marigold Zenith Golden Yellow 100/100 Pixie Tag SF</t>
  </si>
  <si>
    <t>TAG Marigold Zenith Lemon Yellow 100/100 Pixie Tag SF</t>
  </si>
  <si>
    <t>TAG Marigold Zenith Orange 100/100 Pixie Tag SF</t>
  </si>
  <si>
    <t>TAG Marigold Zenith Red 100/100 Pixie Tag SF</t>
  </si>
  <si>
    <t>TAG Marigold Zenith Red/Gold 100/100 Pixie Tag SF</t>
  </si>
  <si>
    <t>TAG Marigold Zenith Series 100/100 Pixie Tag SF</t>
  </si>
  <si>
    <t>TAG Marigold Zenith Yellow 100/100 Pixie Tag SF</t>
  </si>
  <si>
    <t>TAG Melon Aphrodite 100/100 Pixie Tag SF</t>
  </si>
  <si>
    <t>TAG Melon Primo 100/100 Pixie Tag SF</t>
  </si>
  <si>
    <t>TAG Mimulus Magic Mix 100/100 Pixie Tag SF</t>
  </si>
  <si>
    <t>TAG Mimulus Magic Series 100/100 Pixie Tag SF</t>
  </si>
  <si>
    <t>TAG Montauk Daisy 50/50 Pixie Tag SF FUL</t>
  </si>
  <si>
    <t>TAG Muehlenbeckia Muehlenbeckia 50/50 Pixie Tag SF FUL</t>
  </si>
  <si>
    <t>TAG Nemesia Pretty Please Blue Bicolor 100/100 Pixie Tag SF</t>
  </si>
  <si>
    <t>TAG Nemesia Pretty Please Pink Bicolor 100/100 Pixie Tag SF</t>
  </si>
  <si>
    <t>TAG Nemesia Seventh Heaven Mix 100/100 Pixie Tag SF</t>
  </si>
  <si>
    <t>TAG Nicotiana Perfume Ball Mix 100/100 Pixie Tag SF</t>
  </si>
  <si>
    <t>TAG Nicotiana Perfume Deep Purple 100/100 Pixie Tag SF</t>
  </si>
  <si>
    <t>TAG Nicotiana Perfume Red 100/100 Pixie Tag SF</t>
  </si>
  <si>
    <t>TAG Nicotiana Perfume Series 100/100 Pixie Tag SF</t>
  </si>
  <si>
    <t>TAG Nicotiana Saratoga Appleblossom 100/100 Pixie Tag SF</t>
  </si>
  <si>
    <t>TAG Nicotiana Saratoga Lime 100/100 Pixie Tag SF</t>
  </si>
  <si>
    <t>TAG Nicotiana Saratoga Mix 100/100 Pixie Tag SF</t>
  </si>
  <si>
    <t>TAG Nicotiana Saratoga Purple Bicolor 100/100 Pixie Tag SF</t>
  </si>
  <si>
    <t>TAG Nicotiana Saratoga Red 100/100 Pixie Tag SF</t>
  </si>
  <si>
    <t>TAG Nicotiana Saratoga Rose 100/100 Pixie Tag SF</t>
  </si>
  <si>
    <t>TAG Nicotiana Saratoga White 100/100 Pixie Tag SF</t>
  </si>
  <si>
    <t>TAG Okra Green Fingers 100/100 Pixie Tag SF</t>
  </si>
  <si>
    <t>TAG Osteospermum Asti Lavender Shades 100/100 Pixie Tag SF</t>
  </si>
  <si>
    <t>TAG Osteospermum Asti Mix 100/100 Pixie Tag SF</t>
  </si>
  <si>
    <t>TAG Osteospermum Asti Purple 100/100 Pixie Tag SF</t>
  </si>
  <si>
    <t>TAG Osteospermum Asti White 100/100 Pixie Tag SF</t>
  </si>
  <si>
    <t>TAG Osteospermum Tradewinds Bronze Improved 50/50 Petite Portrait SF FUL</t>
  </si>
  <si>
    <t>TAG Osteospermum Tradewinds Cinnamon 50/50 Petite Portrait SF FUL</t>
  </si>
  <si>
    <t>TAG Osteospermum Tradewinds Compact Rose 50/50 Petite Portrait SF FUL</t>
  </si>
  <si>
    <t>TAG Osteospermum Tradewinds Deep Purple 50/50 Petite Portrait SF FUL</t>
  </si>
  <si>
    <t>TAG Osteospermum Tradewinds Lemon Zest 50/50 Petite Portrait SF FUL</t>
  </si>
  <si>
    <t>TAG Osteospermum Tradewinds Light Purple 50/50 Petite Portrait SF FUL</t>
  </si>
  <si>
    <t>TAG Osteospermum Tradewinds Purple Bicolor 50/50 Petite Portrait SF FUL</t>
  </si>
  <si>
    <t>TAG Osteospermum Tradewinds Rose 50/50 Petite Portrait SF FUL</t>
  </si>
  <si>
    <t>TAG Osteospermum Tradewinds Sunset 50/50 Petite Portrait SF FUL</t>
  </si>
  <si>
    <t>TAG Osteospermum Tradewinds Trailing White 50/50 Petite Portrait SF FUL</t>
  </si>
  <si>
    <t>TAG Osteospermum Tradewinds White 50/50 Petite Portrait SF FUL</t>
  </si>
  <si>
    <t>TAG Osteospermum Tradewinds Yellow 50/50 Petite Portrait SF FUL</t>
  </si>
  <si>
    <t>TAG Pansy Colossus Blotch Mix 100/100 Pixie Tag SF</t>
  </si>
  <si>
    <t>TAG Pansy Colossus Blue With Blotch 100/100 Pixie Tag SF</t>
  </si>
  <si>
    <t>TAG Pansy Colossus Deep Blue With Blotch 100/100 Pixie Tag SF</t>
  </si>
  <si>
    <t>TAG Pansy Colossus Fire 100/100 Pixie Tag SF</t>
  </si>
  <si>
    <t>TAG Pansy Colossus Lavender Medley 100/100 Pixie Tag SF</t>
  </si>
  <si>
    <t>TAG Pansy Colossus Lemon Shades 100/100 Pixie Tag SF</t>
  </si>
  <si>
    <t>TAG Pansy Colossus Mix 100/100 Pixie Tag SF</t>
  </si>
  <si>
    <t>TAG Pansy Colossus Neon Violet 100/100 Pixie Tag SF</t>
  </si>
  <si>
    <t>TAG Pansy Colossus Ocean 100/100 Pixie Tag SF</t>
  </si>
  <si>
    <t>TAG Pansy Colossus Purple With Blotch 100/100 Pixie Tag SF</t>
  </si>
  <si>
    <t>TAG Pansy Colossus Red With Blotch 100/100 Pixie Tag SF</t>
  </si>
  <si>
    <t>TAG Pansy Colossus Rose Medley 100/100 Pixie Tag SF</t>
  </si>
  <si>
    <t>TAG Pansy Colossus Rose With Blotch 100/100 Pixie Tag SF</t>
  </si>
  <si>
    <t>TAG Pansy Colossus Series 100/100 Pixie Tag SF</t>
  </si>
  <si>
    <t>TAG Pansy Colossus Tricolor 100/100 Pixie Tag SF</t>
  </si>
  <si>
    <t>TAG Pansy Colossus White 100/100 Pixie Tag SF</t>
  </si>
  <si>
    <t>TAG Pansy Colossus White With Blotch 100/100 Pixie Tag SF</t>
  </si>
  <si>
    <t>TAG Pansy Colossus White With Purple Wing 100/100 Pixie Tag SF</t>
  </si>
  <si>
    <t>TAG Pansy Colossus Yellow 100/100 Pixie Tag SF</t>
  </si>
  <si>
    <t>TAG Pansy Colossus Yellow With Blotch 100/100 Pixie Tag SF</t>
  </si>
  <si>
    <t>TAG Pansy Delta Classic Apple Cider Mix 100/100 Pixie Tag SF</t>
  </si>
  <si>
    <t>TAG Pansy Delta Classic Beaconsfield 100/100 Pixie Tag SF</t>
  </si>
  <si>
    <t>TAG Pansy Delta Classic Berry Tart Mix 100/100 Pixie Tag SF</t>
  </si>
  <si>
    <t>TAG Pansy Delta Classic Blaze Mix 100/100 Pixie Tag SF</t>
  </si>
  <si>
    <t>TAG Pansy Delta Classic Blue Morpho 100/100 Pixie Tag SF</t>
  </si>
  <si>
    <t>TAG Pansy Delta Classic Buttered Popcorn Mix 100/100 Pixie Tag SF</t>
  </si>
  <si>
    <t>TAG Pansy Delta Classic Cotton Candy Mix 100/100 Pixie Tag SF</t>
  </si>
  <si>
    <t>TAG Pansy Delta Classic Deep Blue 100/100 Pixie Tag SF</t>
  </si>
  <si>
    <t>TAG Pansy Delta Classic Fire 100/100 Pixie Tag SF</t>
  </si>
  <si>
    <t>TAG Pansy Delta Classic Marina 100/100 Pixie Tag SF</t>
  </si>
  <si>
    <t>TAG Pansy Delta Classic Monet Mix 100/100 Pixie Tag SF</t>
  </si>
  <si>
    <t>TAG Pansy Delta Classic Pink Shades 100/100 Pixie Tag SF</t>
  </si>
  <si>
    <t>TAG Pansy Delta Classic Pure Red 100/100 Pixie Tag SF</t>
  </si>
  <si>
    <t>TAG Pansy Delta Classic Pure Rose 100/100 Pixie Tag SF</t>
  </si>
  <si>
    <t>TAG Pansy Delta Classic Tapestry 100/100 Pixie Tag SF</t>
  </si>
  <si>
    <t>TAG Pansy Delta Classic Watercolors Mix 100/100 Pixie Tag SF</t>
  </si>
  <si>
    <t>TAG Pansy Delta Classic Wine N Cheese Mix 100/100 Pixie Tag SF</t>
  </si>
  <si>
    <t>TAG Pansy Delta Classic Yellow With Purple Wing 100/100 Pixie Tag SF</t>
  </si>
  <si>
    <t>TAG Pansy Delta Fruit Salad Mix 100/100 Pixie Tag SF</t>
  </si>
  <si>
    <t>TAG Pansy Delta Mix 100/100 Pixie Tag SF</t>
  </si>
  <si>
    <t>TAG Pansy Delta Orange With Blotch 100/100 Pixie Tag SF</t>
  </si>
  <si>
    <t>TAG Pansy Delta Premium Blue With Blotch 100/100 Pixie Tag SF</t>
  </si>
  <si>
    <t>TAG Pansy Delta Premium Gold With Blotch 100/100 Pixie Tag SF</t>
  </si>
  <si>
    <t>TAG Pansy Delta Premium Lavender Blue Shades 100/100 Pixie Tag SF</t>
  </si>
  <si>
    <t>TAG Pansy Delta Premium Persian Mdley 100/100 Pixie Tag SF</t>
  </si>
  <si>
    <t>TAG Pansy Delta Premium Pure Golden Yellow 100/100 Pixie Tag SF</t>
  </si>
  <si>
    <t>TAG Pansy Delta Premium Primrose With Blotch 100/100 Pixie Tag SF</t>
  </si>
  <si>
    <t>TAG Pansy Delta Premium Pure Deep Orange 100/100 Pixie Tag SF</t>
  </si>
  <si>
    <t>TAG Pansy Delta Premium Pure Primrose 100/100 Pixie Tag SF</t>
  </si>
  <si>
    <t>TAG Pansy Delta Pro Mix 100/100 Pixie Tag SF</t>
  </si>
  <si>
    <t>TAG Pansy Delta Pro Blotch Mix 100/100 Pixie Tag SF</t>
  </si>
  <si>
    <t>TAG Pansy Delta Pro Citrus Mix 100/100 Pixie Tag SF</t>
  </si>
  <si>
    <t>TAG Pansy Delta Pro Clear Colors Mix 100/100 Pixie Tag SF</t>
  </si>
  <si>
    <t>TAG Pansy Delta Pro Clear Light Blue 100/100 Pixie Tag SF</t>
  </si>
  <si>
    <t>TAG Pansy Delta Pro Clear Orange 100/100 Pixie Tag SF</t>
  </si>
  <si>
    <t>TAG Pansy Delta Pro Clear True Blue 100/100 Pixie Tag SF</t>
  </si>
  <si>
    <t>TAG Pansy Delta Pro Clear Violet 100/100 Pixie Tag SF</t>
  </si>
  <si>
    <t>TAG Pansy Delta Pro Clear White 100/100 Pixie Tag SF</t>
  </si>
  <si>
    <t>TAG Pansy Delta Pro Clear Yellow 100/100 Pixie Tag SF</t>
  </si>
  <si>
    <t>TAG Pansy Delta Pro Cool Waters Mix 100/100 Pixie Tag SF</t>
  </si>
  <si>
    <t>TAG Pansy Delta Pro Lavender Blue Shades 100/100 Pixie Tag SF</t>
  </si>
  <si>
    <t>TAG Pansy Delta Pro Neon Violet 100/100 Pixie Tag SF</t>
  </si>
  <si>
    <t>TAG Pansy Delta Pro Pure Lemon 100/100 Pixie Tag SF</t>
  </si>
  <si>
    <t>TAG Pansy Delta Pro Red With Blotch 100/100 Pixie Tag SF</t>
  </si>
  <si>
    <t>TAG Pansy Delta Pro Rose With Blotch 100/100 Pixie Tag SF</t>
  </si>
  <si>
    <t>TAG Pansy Delta Pro Tricolor Mix 100/100 Pixie Tag SF</t>
  </si>
  <si>
    <t>TAG Pansy Delta Pro Violet And White 100/100 Pixie Tag SF</t>
  </si>
  <si>
    <t>TAG Pansy Delta Pro White With Blotch 100/100 Pixie Tag SF</t>
  </si>
  <si>
    <t>TAG Pansy Delta Pro Yellow With Blotch 100/100 Pixie Tag SF</t>
  </si>
  <si>
    <t>TAG Pansy Delta Pro Yellow With Red Wing 100/100 Pixie Tag SF</t>
  </si>
  <si>
    <t>TAG Pansy Delta Pumpkin Pie Mix 100/100 Pixie Tag SF</t>
  </si>
  <si>
    <t>TAG Pansy Delta Pure Orange 100/100 Pixie Tag SF</t>
  </si>
  <si>
    <t>TAG Pansy Delta Pure Primrose 100/100 Pixie Tag SF</t>
  </si>
  <si>
    <t>TAG Pansy Delta Series 100/100 Pixie Tag SF</t>
  </si>
  <si>
    <t>TAG Pansy Delta Speedy Clear White 100/100 Pixie Tag SF</t>
  </si>
  <si>
    <t>TAG Pansy Delta Speedy Clear Yellow 100/100 Pixie Tag SF</t>
  </si>
  <si>
    <t>TAG Pansy Delta Speedy Deep Blue With Blotch 100/100 Pixie Tag SF</t>
  </si>
  <si>
    <t>TAG Pansy Delta Speedy Frost 100/100 Pixie Tag SF</t>
  </si>
  <si>
    <t>TAG Pansy Delta Speedy Mix 100/100 Pixie Tag SF</t>
  </si>
  <si>
    <t>TAG Pansy Delta Speedy Purple 100/100 Pixie Tag SF</t>
  </si>
  <si>
    <t>TAG Pansy Delta Speedy Rose Medley 100/100 Pixie Tag SF</t>
  </si>
  <si>
    <t>TAG Pansy Delta Speedy True Blue 100/100 Pixie Tag SF</t>
  </si>
  <si>
    <t>TAG Pansy Delta Speedy Violet And White 100/100 Pixie Tag SF</t>
  </si>
  <si>
    <t>TAG Pansy Delta Speedy Yellow With Blotch 100/100 Pixie Tag SF</t>
  </si>
  <si>
    <t>TAG Pansy Delta Speedy Yellow And Purple 100/100 Pixie Tag SF</t>
  </si>
  <si>
    <t>TAG Pansy Delta Violet With Face 100/100 Pixie Tag SF</t>
  </si>
  <si>
    <t>TAG Pansy Freefall Series 100/100 Pixie Tag SF</t>
  </si>
  <si>
    <t>TAG Pansy Freefall XL Series 100/100 Pixie Tag SF</t>
  </si>
  <si>
    <t>TAG Pansy Mammoth Big Red 100/100 Pixie Tag SF</t>
  </si>
  <si>
    <t>TAG Pansy Mammoth Blue-Ti-Ful 100/100 Pixie Tag SF</t>
  </si>
  <si>
    <t>TAG Pansy Mammoth Deep Blue Dazzle 100/100 Pixie Tag SF</t>
  </si>
  <si>
    <t>TAG Pansy Mammoth Glamorama White 100/100 Pixie Tag SF</t>
  </si>
  <si>
    <t>TAG Pansy Mammoth Masquerade Mix 100/100 Pixie Tag SF</t>
  </si>
  <si>
    <t>TAG Pansy Mammoth On Fire 100/100 Pixie Tag SF</t>
  </si>
  <si>
    <t>TAG Pansy Mammoth Pink Berry 100/100 Pixie Tag SF</t>
  </si>
  <si>
    <t>TAG Pansy Mammoth Prima Yellorina 100/100 Pixie Tag SF</t>
  </si>
  <si>
    <t>TAG Pansy Mammoth Queen Yellow Bee 100/100 Pixie Tag SF</t>
  </si>
  <si>
    <t>TAG Pansy Mammoth Rocky Rose 100/100 Pixie Tag SF</t>
  </si>
  <si>
    <t>TAG Pansy Mammoth Sangria Punch 100/100 Pixie Tag SF</t>
  </si>
  <si>
    <t>TAG Pansy Mammoth Series 100/100 Pixie Tag SF</t>
  </si>
  <si>
    <t>TAG Pansy Mammoth Viva La Violet 100/100 Pixie Tag SF</t>
  </si>
  <si>
    <t>TAG Pansy Mammoth White Hot 100/100 Pixie Tag SF</t>
  </si>
  <si>
    <t>TAG Papaver Spring Fever Orange 25/25 Portrait Tag SF</t>
  </si>
  <si>
    <t>TAG Papaver Spring Fever Red 25/25 Portrait Tag SF</t>
  </si>
  <si>
    <t>TAG Papaver Spring Fever Series 100/100 Pixie Tag SF</t>
  </si>
  <si>
    <t>TAG Papaver Spring Fever Series 25/25 Portrait Tag SF</t>
  </si>
  <si>
    <t>TAG Papaver Spring Fever Yellow 25/25 Portrait Tag SF</t>
  </si>
  <si>
    <t>TAG Peas Snak Hero 100/100 Pixie Tag SF</t>
  </si>
  <si>
    <t>TAG Peas Sugar Sprint 100/100 Pixie Tag SF</t>
  </si>
  <si>
    <t>TAG Peas Super Sugar Snap 100/100 Pixie Tag SF</t>
  </si>
  <si>
    <t>TAG Penstemon Arabesque Series 100/100 Pixie Tag SF</t>
  </si>
  <si>
    <t>TAG Penstemon Partybells Red 100/100 Pixie Tag SF</t>
  </si>
  <si>
    <t>TAG Penstemon Partybells Violet 100/100 Pixie Tag SF</t>
  </si>
  <si>
    <t>TAG Penstemon Phoenix Appleblossom 50/50 Petite Portrait SF FUL</t>
  </si>
  <si>
    <t>TAG Penstemon Phoenix Lavender 50/50 Petite Portrait SF FUL</t>
  </si>
  <si>
    <t>TAG Pentas Beebright Red 100/100 Pixie Tag SF</t>
  </si>
  <si>
    <t>TAG Pentas Beebright Violet 100/100 Pixie Tag SF</t>
  </si>
  <si>
    <t>TAG Pentas Beebright White 100/100 Pixie Tag SF</t>
  </si>
  <si>
    <t>TAG Pentas Beehive White 100/100 Pixie Tag SF</t>
  </si>
  <si>
    <t>TAG Pentas Starcluster Appleblossom 50/50 Petite Portrait SF FUL</t>
  </si>
  <si>
    <t>TAG Pentas Starcluster Cascade Blush 50/50 Petite Portrait SF FUL</t>
  </si>
  <si>
    <t>TAG Pentas Starcluster Cascade Pink Bicolor 50/50 Petite Portrait SF FUL</t>
  </si>
  <si>
    <t>TAG Pentas Starcluster Cascade Red 50/50 Petite Portrait SF FUL</t>
  </si>
  <si>
    <t>TAG Pentas Starcluster Cascade White 50/50 Petite Portrait SF FUL</t>
  </si>
  <si>
    <t>TAG Pentas Starcluster Lavender 50/50 Petite Portrait SF FUL</t>
  </si>
  <si>
    <t>TAG Pentas Starcluster Light Pink 50/50 Petite Portrait SF FUL</t>
  </si>
  <si>
    <t>TAG Pentas Starcluster Pink 50/50 Petite Portrait SF FUL</t>
  </si>
  <si>
    <t>TAG Pentas Starcluster Red 50/50 Petite Portrait SF FUL</t>
  </si>
  <si>
    <t>TAG Pentas Starcluster Rose Improved 50/50 Petite Portrait SF FUL</t>
  </si>
  <si>
    <t>TAG Pentas Starcluster Violet 50/50 Petite Portrait SF FUL</t>
  </si>
  <si>
    <t>TAG Pentas Starcluster White 50/50 Petite Portrait SF FUL</t>
  </si>
  <si>
    <t>TAG Pepper Apache Chili 100/100 Pixie Tag SF</t>
  </si>
  <si>
    <t>TAG Pepper Aruba 100/100 Pixie Tag SF</t>
  </si>
  <si>
    <t>TAG Pepper Bayonet 100/100 Pixie Tag SF</t>
  </si>
  <si>
    <t>TAG Pepper Compadre 100/100 Pixie Tag SF</t>
  </si>
  <si>
    <t>TAG Pepper Crusader 100/100 Pixie Tag SF</t>
  </si>
  <si>
    <t>TAG Pepper Longhorn 100/100 Pixie Tag SF</t>
  </si>
  <si>
    <t>TAG Pepper Redskin 100/100 Pixie Tag SF</t>
  </si>
  <si>
    <t>TAG Petunia Damask Series 100/100 Pixie Tag SF</t>
  </si>
  <si>
    <t>TAG Petunia Dekko Banana 50/50 Petite Portrait SF FUL</t>
  </si>
  <si>
    <t>TAG Petunia Dekko Blue 50/50 Petite Portrait SF FUL</t>
  </si>
  <si>
    <t>TAG Petunia Dekko Deep Lavender Vein 50/50 Petite Portrait SF FUL</t>
  </si>
  <si>
    <t>TAG Petunia Dekko Lavender Eye 50/50 Petite Portrait SF FUL</t>
  </si>
  <si>
    <t>TAG Petunia Dekko Maxx Pink 50/50 Pixie Tag SF FUL</t>
  </si>
  <si>
    <t>TAG Petunia Dekko Pinwheel Purple 50/50 Pixie Tag SF FUL</t>
  </si>
  <si>
    <t>TAG Petunia Dekko Purple 50/50 Petite Portrait SF FUL</t>
  </si>
  <si>
    <t>TAG Petunia Dekko Red 50/50 Petite Portrait SF FUL</t>
  </si>
  <si>
    <t>TAG Petunia Dekko Rose Vein 50/50 Pixie Tag SF FUL</t>
  </si>
  <si>
    <t>TAG Petunia Dekko Sky Blue 50/50 Petite Portrait SF FUL</t>
  </si>
  <si>
    <t>TAG Petunia Dekko Sorbet 50/50 Petite Portrait SF FUL</t>
  </si>
  <si>
    <t>TAG Petunia Dekko Star Coral 50/50 Petite Portrait SF FUL</t>
  </si>
  <si>
    <t>TAG Petunia Dekko Star Rose 50/50 Petite Portrait SF FUL</t>
  </si>
  <si>
    <t>TAG Petunia Dekko White 50/50 Petite Portrait SF FUL</t>
  </si>
  <si>
    <t>TAG Petunia Duvet Blue 100/100 Pixie Tag SF</t>
  </si>
  <si>
    <t>TAG Petunia Duvet Burgundy 100/100 Pixie Tag SF</t>
  </si>
  <si>
    <t>TAG Petunia Duvet Mix 100/100 Pixie Tag SF</t>
  </si>
  <si>
    <t>TAG Petunia Duvet Pink 100/100 Pixie Tag SF</t>
  </si>
  <si>
    <t>TAG Petunia Duvet Red 100/100 Pixie Tag SF</t>
  </si>
  <si>
    <t>TAG Petunia Duvet Salmon 100/100 Pixie Tag SF</t>
  </si>
  <si>
    <t>TAG Petunia Duvet White 100/100 Pixie Tag SF</t>
  </si>
  <si>
    <t>TAG Petunia Espresso Frappe Series 100/100 Pixie Tag SF</t>
  </si>
  <si>
    <t>TAG Petunia FlashForward Blue 100/100 Pixie Tag SF</t>
  </si>
  <si>
    <t>TAG Petunia FlashForward Burgundy 100/100 Pixie Tag SF</t>
  </si>
  <si>
    <t>TAG Petunia FlashForward Cool Waters Mix 100/100 Pixie Tag SF</t>
  </si>
  <si>
    <t>TAG Petunia FlashForward Coral 100/100 Pixie Tag SF</t>
  </si>
  <si>
    <t>TAG Petunia FlashForward Lavender 100/100 Pixie Tag SF</t>
  </si>
  <si>
    <t>TAG Petunia FlashForward Mix 100/100 Pixie Tag SF</t>
  </si>
  <si>
    <t>TAG Petunia FlashForward Patriot Mix 100/100 Pixie Tag SF</t>
  </si>
  <si>
    <t>TAG Petunia FlashForward Pink 100/100 Pixie Tag SF</t>
  </si>
  <si>
    <t>TAG Petunia FlashForward Pink Glo 100/100 Pixie Tag SF</t>
  </si>
  <si>
    <t>TAG Petunia FlashForward Purple 100/100 Pixie Tag SF</t>
  </si>
  <si>
    <t>TAG Petunia FlashForward Red 100/100 Pixie Tag SF</t>
  </si>
  <si>
    <t>TAG Petunia FlashForward Salmon 100/100 Pixie Tag SF</t>
  </si>
  <si>
    <t>TAG Petunia FlashForward Sky Blue 100/100 Pixie Tag SF</t>
  </si>
  <si>
    <t>TAG Petunia FlashForward White 100/100 Pixie Tag SF</t>
  </si>
  <si>
    <t>TAG Petunia FotoFinish Blue 100/100 Pixie Tag SF</t>
  </si>
  <si>
    <t>TAG Petunia FotoFinish Burgundy 100/100 Pixie Tag SF</t>
  </si>
  <si>
    <t>TAG Petunia FotoFinish Mix 100/100 Pixie Tag SF</t>
  </si>
  <si>
    <t>TAG Petunia FotoFinish Patriot Mix 100/100 Pixie Tag SF</t>
  </si>
  <si>
    <t>TAG Petunia FotoFinish Pink 100/100 Pixie Tag SF</t>
  </si>
  <si>
    <t>TAG Petunia FotoFinish Red 100/100 Pixie Tag SF</t>
  </si>
  <si>
    <t>TAG Petunia FotoFinish Rose Morn 100/100 Pixie Tag SF</t>
  </si>
  <si>
    <t>TAG Petunia FotoFinish Rose Star 100/100 Pixie Tag SF</t>
  </si>
  <si>
    <t>TAG Petunia FotoFinish Salmon 100/100 Pixie Tag SF</t>
  </si>
  <si>
    <t>TAG Petunia FotoFinish White 100/100 Pixie Tag SF</t>
  </si>
  <si>
    <t>TAG Petunia Frost Blue 100/100 Pixie Tag SF</t>
  </si>
  <si>
    <t>TAG Petunia Frost Cherry 100/100 Pixie Tag SF</t>
  </si>
  <si>
    <t>TAG Petunia Frost Fire 100/100 Pixie Tag SF</t>
  </si>
  <si>
    <t>TAG Petunia Frost Mix 100/100 Pixie Tag SF</t>
  </si>
  <si>
    <t>TAG Petunia Frost Velvet 100/100 Pixie Tag SF</t>
  </si>
  <si>
    <t>TAG Petunia Fun House Amethyst Sunshine 50/50 Petite Portrait SF FUL</t>
  </si>
  <si>
    <t>TAG Petunia Fun House Papaya 50/50 Petite Portrait SF FUL</t>
  </si>
  <si>
    <t>TAG Petunia Fun House Peach Melba 50/50 Petite Portrait SF FUL</t>
  </si>
  <si>
    <t>TAG Petunia Fun House Potpourri 50/50 Petite Portrait SF FUL</t>
  </si>
  <si>
    <t>TAG Petunia Hurrah Blue 100/100 Pixie Tag SF</t>
  </si>
  <si>
    <t>TAG Petunia Hurrah Blue Veined 100/100 Pixie Tag SF</t>
  </si>
  <si>
    <t>TAG Petunia Hurrah Blueberry Muffin Mix 100/100 Pixie Tag SF</t>
  </si>
  <si>
    <t>TAG Petunia Hurrah Lavender Tie Dye 100/100 Pixie Tag SF</t>
  </si>
  <si>
    <t>TAG Petunia Hurrah Mix 100/100 Pixie Tag SF</t>
  </si>
  <si>
    <t>TAG Petunia Hurrah Mxed Berry Tart Mix 100/100 Pixie Tag SF</t>
  </si>
  <si>
    <t>TAG Petunia Hurrah Pink 100/100 Pixie Tag SF</t>
  </si>
  <si>
    <t>TAG Petunia Hurrah Plum 100/100 Pixie Tag SF</t>
  </si>
  <si>
    <t>TAG Petunia Hurrah Red 100/100 Pixie Tag SF</t>
  </si>
  <si>
    <t>TAG Petunia Hurrah Red Star 100/100 Pixie Tag SF</t>
  </si>
  <si>
    <t>TAG Petunia Hurrah Rose 100/100 Pixie Tag SF</t>
  </si>
  <si>
    <t>TAG Petunia Hurrah Rose Star 100/100 Pixie Tag SF</t>
  </si>
  <si>
    <t>TAG Petunia Hurrah Velvet 100/100 Pixie Tag SF</t>
  </si>
  <si>
    <t>TAG Petunia Hurrah White 100/100 Pixie Tag SF</t>
  </si>
  <si>
    <t>TAG Petunia Itsy Magenta 50/50 Petite Portrait SF FUL</t>
  </si>
  <si>
    <t>TAG Petunia Itsy Pink 50/50 Petite Portrait SF FUL</t>
  </si>
  <si>
    <t>TAG Petunia Itsy White 50/50 Petite Portrait SF FUL</t>
  </si>
  <si>
    <t>TAG Petunia Littletunia Rose Mini 50/50 Petite Portrait SF FUL</t>
  </si>
  <si>
    <t>TAG Petunia Littletunia Shiraz Mini 50/50 Petite Portrait SF FUL</t>
  </si>
  <si>
    <t>TAG Petunia Littletunia White Grace Mini 50/50 Petite Portrait SF FUL</t>
  </si>
  <si>
    <t>TAG Petunia Painted Love Purple 50/50 Pixie Tag SF FUL</t>
  </si>
  <si>
    <t>TAG Petunia Picobella Blue 100/100 Pixie Tag SF</t>
  </si>
  <si>
    <t>TAG Petunia Picobella Carmine 100/100 Pixie Tag SF</t>
  </si>
  <si>
    <t>TAG Petunia Picobella Lavender 100/100 Pixie Tag SF</t>
  </si>
  <si>
    <t>TAG Petunia Picobella Light Lavender 100/100 Pixie Tag SF</t>
  </si>
  <si>
    <t>TAG Petunia Picobella Mix 100/100 Pixie Tag SF</t>
  </si>
  <si>
    <t>TAG Petunia Picobella Pink 100/100 Pixie Tag SF</t>
  </si>
  <si>
    <t>TAG Petunia Picobella Red 100/100 Pixie Tag SF</t>
  </si>
  <si>
    <t>TAG Petunia Picobella Rose 100/100 Pixie Tag SF</t>
  </si>
  <si>
    <t>TAG Petunia Picobella Rose Morn 100/100 Pixie Tag SF</t>
  </si>
  <si>
    <t>TAG Petunia Picobella Rose Star 100/100 Pixie Tag SF</t>
  </si>
  <si>
    <t>TAG Petunia Picobella Salmon 100/100 Pixie Tag SF</t>
  </si>
  <si>
    <t>TAG Petunia Picobella White 100/100 Pixie Tag SF</t>
  </si>
  <si>
    <t>TAG Petunia Prism Sunshine 100/100 Pixie Tag SF</t>
  </si>
  <si>
    <t>TAG Petunia Sanguna Banana Candy 50/50 Petite Portrait SF FUL</t>
  </si>
  <si>
    <t>TAG Petunia Sanguna Blue 50/50 Petite Portrait SF FUL</t>
  </si>
  <si>
    <t>TAG Petunia Sanguna Blue Vein 50/50 Petite Portrait SF FUL</t>
  </si>
  <si>
    <t>TAG Petunia Sanguna Burgundy 50/50 Petite Portrait SF FUL</t>
  </si>
  <si>
    <t>TAG Petunia Sanguna Coral 50/50 Petite Portrait SF FUL</t>
  </si>
  <si>
    <t>TAG Petunia Sanguna Deep Lavender Vein 50/50 Petite Portrait SF FUL</t>
  </si>
  <si>
    <t>TAG Petunia Sanguna Hot Rose 50/50 Petite Portrait SF FUL</t>
  </si>
  <si>
    <t>TAG Petunia Sanguna Lipstick 50/50 Petite Portrait SF FUL</t>
  </si>
  <si>
    <t>TAG Petunia Sanguna Light Blue 50/50 Petite Portrait SF FUL</t>
  </si>
  <si>
    <t>TAG Petunia Sanguna Mango Punch 50/50 Petite Portrait SF FUL</t>
  </si>
  <si>
    <t>TAG Petunia Sanguna Mega Hot Pink 50/50 Petite Portrait SF FUL</t>
  </si>
  <si>
    <t>TAG Petunia Sanguna Mega Pink Vein 50/50 Petite Portrait SF FUL</t>
  </si>
  <si>
    <t>TAG Petunia Sanguna Mega Purple 50/50 Petite Portrait SF FUL</t>
  </si>
  <si>
    <t>TAG Petunia Sanguna Mega Purple Vein 50/50 Petite Portrait SF FUL</t>
  </si>
  <si>
    <t>TAG Petunia Sanguna Merlot 50/50 Petite Portrait SF FUL</t>
  </si>
  <si>
    <t>TAG Petunia Sanguna Patio Blue 50/50 Petite Portrait SF FUL</t>
  </si>
  <si>
    <t>TAG Petunia Sanguna Patio Blue Vein 50/50 Petite Portrait SF FUL</t>
  </si>
  <si>
    <t>TAG Petunia Sanguna Patio Light Blue 50/50 Petite Portrait SF FUL</t>
  </si>
  <si>
    <t>TAG Petunia Sanguna Patio Melon Morn 50/50 Petite Portrait SF FUL</t>
  </si>
  <si>
    <t>TAG Petunia Sanguna Patio Pink Morn 50/50 Petite Portrait SF FUL</t>
  </si>
  <si>
    <t>TAG Petunia Sanguna Patio Purple 50/50 Petite Portrait SF FUL</t>
  </si>
  <si>
    <t>TAG Petunia Sanguna Patio Red 50/50 Petite Portrait SF FUL</t>
  </si>
  <si>
    <t>TAG Petunia Sanguna Patio Radiant Dark Blue 50/50 Petite Portrait SF FUL</t>
  </si>
  <si>
    <t>TAG Petunia Sanguna Patio Rdnt Violet 50/50 Petite Portrait SF FUL</t>
  </si>
  <si>
    <t>TAG Petunia Sanguna Patio Salmon 50/50 Petite Portrait SF FUL</t>
  </si>
  <si>
    <t>TAG Petunia Sanguna Patio White 50/50 Petite Portrait SF FUL</t>
  </si>
  <si>
    <t>TAG Petunia Sanguna Picotee Punch 50/50 Petite Portrait SF FUL</t>
  </si>
  <si>
    <t>TAG Petunia Sanguna Pink Vein 50/50 Petite Portrait SF FUL</t>
  </si>
  <si>
    <t>TAG Petunia Sanguna Purple 50/50 Petite Portrait SF FUL</t>
  </si>
  <si>
    <t>TAG Petunia Sanguna Radiant Blue 50/50 Petite Portrait SF FUL</t>
  </si>
  <si>
    <t>TAG Petunia Sanguna Radiant Rose 50/50 Petite Portrait SF FUL</t>
  </si>
  <si>
    <t>TAG Petunia Sanguna Red 50/50 Petite Portrait SF FUL</t>
  </si>
  <si>
    <t>TAG Petunia Sanguna Rose Vein 50/50 Petite Portrait SF FUL</t>
  </si>
  <si>
    <t>TAG Petunia Sanguna Salmon 50/50 Petite Portrait SF FUL</t>
  </si>
  <si>
    <t>TAG Petunia Sanguna Star Rose 50/50 Petite Portrait SF FUL</t>
  </si>
  <si>
    <t>TAG Petunia Sanguna Sweet Pink 50/50 Petite Portrait SF FUL</t>
  </si>
  <si>
    <t>TAG Petunia Sanguna White 50/50 Petite Portrait SF FUL</t>
  </si>
  <si>
    <t>TAG Petunia Sanguna Yellow 50/50 Petite Portrait SF FUL</t>
  </si>
  <si>
    <t>TAG Petunia Shortcake Blueberry 50/50 Petite Portrait SF FUL</t>
  </si>
  <si>
    <t>TAG Petunia Shortcake Raspberry 50/50 Petite Portrait SF FUL</t>
  </si>
  <si>
    <t>TAG Petunia Skybox Rose Star 100/100 Pixie Tag SF</t>
  </si>
  <si>
    <t>TAG Petunia TriTunia Blue 100/100 Pixie Tag SF</t>
  </si>
  <si>
    <t>TAG Petunia TriTunia Blue Star 100/100 Pixie Tag SF</t>
  </si>
  <si>
    <t>TAG Petunia TriTunia Blue Veined 100/100 Pixie Tag SF</t>
  </si>
  <si>
    <t>TAG Petunia TriTunia Burgundy 100/100 Pixie Tag SF</t>
  </si>
  <si>
    <t>TAG Petunia TriTunia Cool Waters Mix 100/100 Pixie Tag SF</t>
  </si>
  <si>
    <t>TAG Petunia TriTunia Crimson Star 100/100 Pixie Tag SF</t>
  </si>
  <si>
    <t>TAG Petunia TriTunia Fresh White 100/100 Pixie Tag SF</t>
  </si>
  <si>
    <t>TAG Petunia TriTunia Lavender 100/100 Pixie Tag SF</t>
  </si>
  <si>
    <t>TAG Petunia TriTunia Mix 100/100 Pixie Tag SF</t>
  </si>
  <si>
    <t>TAG Petunia TriTunia Pink 100/100 Pixie Tag SF</t>
  </si>
  <si>
    <t>TAG Petunia TriTunia Pink Morn 100/100 Pixie Tag SF</t>
  </si>
  <si>
    <t>TAG Petunia TriTunia Pink Veined 100/100 Pixie Tag SF</t>
  </si>
  <si>
    <t>TAG Petunia TriTunia Plum 100/100 Pixie Tag SF</t>
  </si>
  <si>
    <t>TAG Petunia TriTunia Purple 100/100 Pixie Tag SF</t>
  </si>
  <si>
    <t>TAG Petunia TriTunia Purple Star 100/100 Pixie Tag SF</t>
  </si>
  <si>
    <t>TAG Petunia TriTunia Red 100/100 Pixie Tag SF</t>
  </si>
  <si>
    <t>TAG Petunia TriTunia Red Star 100/100 Pixie Tag SF</t>
  </si>
  <si>
    <t>TAG Petunia TriTunia Rose 100/100 Pixie Tag SF</t>
  </si>
  <si>
    <t>TAG Petunia TriTunia Rose Star 100/100 Pixie Tag SF</t>
  </si>
  <si>
    <t>TAG Petunia TriTunia Salmon 100/100 Pixie Tag SF</t>
  </si>
  <si>
    <t>TAG Petunia TriTunia Salmon Veined 100/100 Pixie Tag SF</t>
  </si>
  <si>
    <t>TAG Petunia TriTunia Series 100/100 Pixie Tag SF</t>
  </si>
  <si>
    <t>TAG Petunia TriTunia Sky Blue 100/100 Pixie Tag SF</t>
  </si>
  <si>
    <t>TAG Petunia TriTunia Spirit Mix 100/100 Pixie Tag SF</t>
  </si>
  <si>
    <t>TAG Petunia TriTunia Star Mix 100/100 Pixie Tag SF</t>
  </si>
  <si>
    <t>TAG Petunia TriTunia Veined Mix 100/100 Pixie Tag SF</t>
  </si>
  <si>
    <t>TAG Petunia TriTunia Violet 100/100 Pixie Tag SF</t>
  </si>
  <si>
    <t>TAG Petunia TriTunia White 100/100 Pixie Tag SF</t>
  </si>
  <si>
    <t>TAG Petunia Ultra Blue 100/100 Pixie Tag SF</t>
  </si>
  <si>
    <t>TAG Petunia Ultra Blue Star 100/100 Pixie Tag SF</t>
  </si>
  <si>
    <t>TAG Petunia Ultra Burgundy 100/100 Pixie Tag SF</t>
  </si>
  <si>
    <t>TAG Petunia Ultra Crimson Star 100/100 Pixie Tag SF</t>
  </si>
  <si>
    <t>TAG Petunia Ultra Mix 100/100 Pixie Tag SF</t>
  </si>
  <si>
    <t>TAG Petunia Ultra Pink 100/100 Pixie Tag SF</t>
  </si>
  <si>
    <t>TAG Petunia Ultra Red 100/100 Pixie Tag SF</t>
  </si>
  <si>
    <t>TAG Petunia Ultra Red Star 100/100 Pixie Tag SF</t>
  </si>
  <si>
    <t>TAG Petunia Ultra Sky Blue 100/100 Pixie Tag SF</t>
  </si>
  <si>
    <t>TAG Petunia Ultra Violet 100/100 Pixie Tag SF</t>
  </si>
  <si>
    <t>TAG Petunia Ultra White 100/100 Pixie Tag SF</t>
  </si>
  <si>
    <t>TAG Phlox Candy Stripes Moss 50/50 Petite Portrait SF FUL</t>
  </si>
  <si>
    <t>TAG Phlox Emerald Cushion Blue 50/50 Petite Portrait SF FUL</t>
  </si>
  <si>
    <t>TAG Phlox Goldiphlox Cherry 50/50 Petite Portrait SF FUL</t>
  </si>
  <si>
    <t>TAG Phlox Goldiphlox Light Blue 50/50 Petite Portrait SF FUL</t>
  </si>
  <si>
    <t>TAG Phlox Goldiphlox Pink 50/50 Petite Portrait SF FUL</t>
  </si>
  <si>
    <t>TAG Phlox Goldiphlox Rose 50/50 Petite Portrait SF FUL</t>
  </si>
  <si>
    <t>TAG Phlox Goldiphlox White 50/50 Petite Portrait SF FUL</t>
  </si>
  <si>
    <t>TAG Phlox Peacock Cherry Red 50/50 Petite Portrait SF FUL</t>
  </si>
  <si>
    <t>TAG Phlox Peacock White 50/50 Petite Portrait SF FUL</t>
  </si>
  <si>
    <t>TAG Phlox Trot Pink 50/50 Petite Portrait SF FUL</t>
  </si>
  <si>
    <t>TAG Phlox Popstars Deep Blue 100/100 Pixie Tag SF</t>
  </si>
  <si>
    <t>TAG Phlox Popstars Mix 100/100 Pixie Tag SF</t>
  </si>
  <si>
    <t>TAG Phlox Popstars Purple 100/100 Pixie Tag SF</t>
  </si>
  <si>
    <t>TAG Phlox Popstars Purple With Eye 100/100 Pixie Tag SF</t>
  </si>
  <si>
    <t>TAG Phlox Popstars Red 100/100 Pixie Tag SF</t>
  </si>
  <si>
    <t>TAG Phlox Popstars Rose With Eye 100/100 Pixie Tag SF</t>
  </si>
  <si>
    <t>TAG Phlox Purple Beauty 50/50 Petite Portrait SF FUL</t>
  </si>
  <si>
    <t>TAG Phlox Scarlet Flame 50/50 Petite Portrait SF FUL</t>
  </si>
  <si>
    <t>TAG Phlox Sweet Summer Dream 25/25 Portrait Tag SF</t>
  </si>
  <si>
    <t>TAG Phlox Sweet Summer Dream Orange Rose 50/50 Petite Portrait SF FUL</t>
  </si>
  <si>
    <t>TAG Phlox Sweet Summer Fantasy 25/25 Portrait Tag SF</t>
  </si>
  <si>
    <t>TAG Phlox Sweet Summer Fantasy 50/50 Petite Portrait SF FUL</t>
  </si>
  <si>
    <t>TAG Phlox Sweet Summer Fantasy Purple Bicolor 50/50 Petite Portrait SF FUL</t>
  </si>
  <si>
    <t>TAG Phlox Sweet Summer Festival 25/25 Portrait Tag SF</t>
  </si>
  <si>
    <t>TAG Phlox Sweet Summer Festival Rose With Dark Eye 50/50 Petite Portrait SF FUL</t>
  </si>
  <si>
    <t>TAG Phlox Sweet Summer Fireball 25/25 Portrait Tag SF</t>
  </si>
  <si>
    <t>TAG Phlox Sweet Summer Lilac Wink 25/25 Portrait Tag SF</t>
  </si>
  <si>
    <t>TAG Phlox Sweet Summer Lilac Wink Garden 50/50 Petite Portrait SF FUL</t>
  </si>
  <si>
    <t>TAG Phlox Sweet Summer Pink Wink 25/25 Portrait Tag SF</t>
  </si>
  <si>
    <t>TAG Phlox Sweet Summer Pink Wink Garden 50/50 Petite Portrait SF FUL</t>
  </si>
  <si>
    <t>TAG Phlox Sweet Summer Queen 25/25 Portrait Tag SF</t>
  </si>
  <si>
    <t>TAG Phlox Sweet Summer Queen Salmon Orange 50/50 Petite Portrait SF FUL</t>
  </si>
  <si>
    <t>TAG Phlox Sweet Summer Red 50/50 Petite Portrait SF FUL</t>
  </si>
  <si>
    <t>TAG Phlox Sweet Summer Rose 25/25 Portrait Tag SF</t>
  </si>
  <si>
    <t>TAG Phlox Sweet Summer Rose 50/50 Petite Portrait SF FUL</t>
  </si>
  <si>
    <t>TAG Phlox Sweet Summer Sensation 25/25 Portrait Tag SF</t>
  </si>
  <si>
    <t>TAG Phlox Sweet Summer Sensation Soft Pink 50/50 Petite Portrait SF FUL</t>
  </si>
  <si>
    <t>TAG Phlox Sweet Summer Snow 25/25 Portrait Tag SF</t>
  </si>
  <si>
    <t>TAG Phlox Sweet Summer Snow White 50/50 Petite Portrait SF FUL</t>
  </si>
  <si>
    <t>TAG Phlox Sweet Summer Surpris Violet White 50/50 Petite Portrait SF FUL</t>
  </si>
  <si>
    <t>TAG Phlox Sweet Summer Surprise 25/25 Portrait Tag SF</t>
  </si>
  <si>
    <t>TAG Phlox Trot Pink 25/25 Portrait Tag SF</t>
  </si>
  <si>
    <t>TAG Platycodon Twinkle Blue 25/25 Portrait Tag SF</t>
  </si>
  <si>
    <t>TAG Platycodon Twinkle White 25/25 Portrait Tag SF</t>
  </si>
  <si>
    <t>TAG Plectranthus Coleoides 50/50 Petite Portrait SF FUL</t>
  </si>
  <si>
    <t>TAG Primula Libre Mix 100/100 Pixie Tag SF</t>
  </si>
  <si>
    <t>TAG Primula Primera Mix 100/100 Pixie Tag SF</t>
  </si>
  <si>
    <t>TAG Ranunculus Mache Bicolor Mix 100/100 Pixie Tag SF</t>
  </si>
  <si>
    <t>TAG Ranunculus Mache Chocolate 100/100 Pixie Tag SF</t>
  </si>
  <si>
    <t>TAG Ranunculus Mache Fire 100/100 Pixie Tag SF</t>
  </si>
  <si>
    <t>TAG Ranunculus Mache Lemon Rose Bicolor 100/100 Pixie Tag SF</t>
  </si>
  <si>
    <t>TAG Ranunculus Mache Orange 100/100 Pixie Tag SF</t>
  </si>
  <si>
    <t>TAG Ranunculus Mache Pastel Mix 100/100 Pixie Tag SF</t>
  </si>
  <si>
    <t>TAG Ranunculus Mache Pink 100/100 Pixie Tag SF</t>
  </si>
  <si>
    <t>TAG Ranunculus Mache Red 100/100 Pixie Tag SF</t>
  </si>
  <si>
    <t>TAG Ranunculus Mache Series 100/100 Pixie Tag SF</t>
  </si>
  <si>
    <t>TAG Ranunculus Mache White 100/100 Pixie Tag SF</t>
  </si>
  <si>
    <t>TAG Ranunculus Mache Yellow 100/100 Pixie Tag SF</t>
  </si>
  <si>
    <t>TAG Ranunculus Magic Fireball 100/100 Pixie Tag SF</t>
  </si>
  <si>
    <t>TAG Ranunculus Magic Series 100/100 Pixie Tag SF</t>
  </si>
  <si>
    <t>TAG Ranunculus Magic Yellow 100/100 Pixie Tag SF</t>
  </si>
  <si>
    <t>TAG Salvia Bordeau Compact Sky Blue 25/25 Portrait Tag SF</t>
  </si>
  <si>
    <t>TAG Salvia Bordeau Deep Blue Nemorosa 25/25 Portrait Tag SF</t>
  </si>
  <si>
    <t>TAG Salvia Bordeau White Nemorosa 25/25 Portrait Tag SF</t>
  </si>
  <si>
    <t>TAG Salvia Merleau Blue Nemorosa 25/25 Portrait Tag SF</t>
  </si>
  <si>
    <t>TAG Salvia Merleau Rose Nemorosa 25/25 Portrait Tag SF</t>
  </si>
  <si>
    <t>TAG Salvia Mojave Mix 100/100 Pixie Tag SF</t>
  </si>
  <si>
    <t>TAG Salvia Mojave Purple 100/100 Pixie Tag SF</t>
  </si>
  <si>
    <t>TAG Salvia Mojave Red 100/100 Pixie Tag SF</t>
  </si>
  <si>
    <t>TAG Salvia Mojave Red And White Bicolor 100/100 Pixie Tag SF</t>
  </si>
  <si>
    <t>TAG Salvia Mojave Salmon 100/100 Pixie Tag SF</t>
  </si>
  <si>
    <t>TAG Salvia Mojave White 100/100 Pixie Tag SF</t>
  </si>
  <si>
    <t>TAG Salvia Rhea 100/100 Pixie Tag SF</t>
  </si>
  <si>
    <t>TAG Salvia Sentry Red 100/100 Pixie Tag SF</t>
  </si>
  <si>
    <t>TAG Salvia Sizzler Burgundy 100/100 Pixie Tag SF</t>
  </si>
  <si>
    <t>TAG Salvia Sizzler Burgundy Halo 100/100 Pixie Tag SF</t>
  </si>
  <si>
    <t>TAG Salvia Sizzler Mix 100/100 Pixie Tag SF</t>
  </si>
  <si>
    <t>TAG Salvia Sizzler Purple 100/100 Pixie Tag SF</t>
  </si>
  <si>
    <t>TAG Salvia Sizzler Red 100/100 Pixie Tag SF</t>
  </si>
  <si>
    <t>TAG Salvia Sizzler Salmon 100/100 Pixie Tag SF</t>
  </si>
  <si>
    <t>TAG Salvia Sizzler White 100/100 Pixie Tag SF</t>
  </si>
  <si>
    <t>TAG Salvia Velocity Blue 50/50 Petite Portrait SF FUL</t>
  </si>
  <si>
    <t>TAG Salvia Victoria Blue 100/100 Pixie Tag SF</t>
  </si>
  <si>
    <t>TAG Salvia Victoria White 100/100 Pixie Tag SF</t>
  </si>
  <si>
    <t>TAG Saxifraga Alpino Early Carmine 25/25 Portrait Tag SF</t>
  </si>
  <si>
    <t>TAG Saxifraga Alpino Early Carnival 25/25 Portrait Tag SF</t>
  </si>
  <si>
    <t>TAG Saxifraga Alpino Early Carnival 50/50 Petite Portrait SF FUL</t>
  </si>
  <si>
    <t>TAG Saxifraga Alpino Early Lime 25/25 Portrait Tag SF</t>
  </si>
  <si>
    <t>TAG Saxifraga Alpino Early Magic Salmon 25/25 Portrait Tag SF</t>
  </si>
  <si>
    <t>TAG Saxifraga Alpino Early Picotee 25/25 Portrait Tag SF</t>
  </si>
  <si>
    <t>TAG Saxifraga Alpino Early Picotee 50/50 Petite Portrait SF FUL</t>
  </si>
  <si>
    <t>TAG Saxifraga Alpino Early Rose 25/25 Portrait Tag SF</t>
  </si>
  <si>
    <t>TAG Saxifraga Alpino Early White 50/50 Petite Portrait SF FUL</t>
  </si>
  <si>
    <t>TAG Saxifraga Lofty Dark Rose Shades 25/25 Portrait Tag SF</t>
  </si>
  <si>
    <t>TAG Saxifraga Lofty Pink Shades Arendsii 25/25 Portrait Tag SF</t>
  </si>
  <si>
    <t>TAG Saxifraga Lofty White Blush Arendsii 25/25 Portrait Tag SF</t>
  </si>
  <si>
    <t>TAG Saxifraga Touran Deep Red 50/50 Petite Portrait SF FUL</t>
  </si>
  <si>
    <t>TAG Saxifraga Touran Deep Red Arendsii 25/25 Portrait Tag SF</t>
  </si>
  <si>
    <t>TAG Saxifraga Touran Large White 50/50 Petite Portrait SF FUL</t>
  </si>
  <si>
    <t>TAG Saxifraga Touran Lime Green Arendsii 25/25 Portrait Tag SF</t>
  </si>
  <si>
    <t>TAG Saxifraga Touran Pink 50/50 Pixie Tag SF FUL</t>
  </si>
  <si>
    <t>TAG Saxifraga Touran Pink Arendsii 25/25 Portrait Tag SF</t>
  </si>
  <si>
    <t>TAG Saxifraga Touran Red 50/50 Petite Portrait SF FUL</t>
  </si>
  <si>
    <t>TAG Saxifraga Touran Scarlet Arendsii 25/25 Portrait Tag SF</t>
  </si>
  <si>
    <t>TAG Saxifraga Touran White Arendsii 25/25 Portrait Tag SF</t>
  </si>
  <si>
    <t>TAG Scaevola Bombay Compact Dark Blue 50/50 Petite Portrait SF FUL</t>
  </si>
  <si>
    <t>TAG Scaevola Bombay Dark Blue 50/50 Petite Portrait SF FUL</t>
  </si>
  <si>
    <t>TAG Scaevola Bombay Pink 50/50 Petite Portrait SF FUL</t>
  </si>
  <si>
    <t>TAG Scaevola Bombay Platinum 50/50 Petite Portrait SF FUL</t>
  </si>
  <si>
    <t>TAG Scaevola Bombay White 50/50 Petite Portrait SF FUL</t>
  </si>
  <si>
    <t>TAG Scaevola Bombay Yellow 50/50 Petite Portrait SF FUL</t>
  </si>
  <si>
    <t>TAG Scaevola Top Pot Pink 50/50 Petite Portrait SF FUL</t>
  </si>
  <si>
    <t>TAG Scaevola Top Pot White 50/50 Petite Portrait SF FUL</t>
  </si>
  <si>
    <t>TAG Sedum Spot On Deep Rose 50/50 Petite Portrait SF FUL</t>
  </si>
  <si>
    <t>TAG Sedum Spot On Deep Rose Spurium 25/25 Portrait Tag SF</t>
  </si>
  <si>
    <t>TAG Sedum Spot On Pink Spurium 25/25 Portrait Tag SF</t>
  </si>
  <si>
    <t>TAG Snapdragon Liberty Classic Bronze 100/100 Pixie Tag SF</t>
  </si>
  <si>
    <t>TAG Snapdragon Liberty Classic Crimson 100/100 Pixie Tag SF</t>
  </si>
  <si>
    <t>TAG Snapdragon Liberty Classic Lavender 100/100 Pixie Tag SF</t>
  </si>
  <si>
    <t>TAG Snapdragon Liberty Classic Mix 100/100 Pixie Tag SF</t>
  </si>
  <si>
    <t>TAG Snapdragon Liberty Classic Rose Pink 100/100 Pixie Tag SF</t>
  </si>
  <si>
    <t>TAG Snapdragon Liberty Classic White 100/100 Pixie Tag SF</t>
  </si>
  <si>
    <t>TAG Snapdragon Liberty Classic Yellow 100/100 Pixie Tag SF</t>
  </si>
  <si>
    <t>TAG Snapdragon Madame Butterfly 100/100 Pixie Tag SF</t>
  </si>
  <si>
    <t>TAG Snapdragon Montego Formula Mix 100/100 Pixie Tag SF</t>
  </si>
  <si>
    <t>TAG Snapdragon Montego Orange Bicolor 100/100 Pixie Tag SF</t>
  </si>
  <si>
    <t>TAG Snapdragon Montego Pink 100/100 Pixie Tag SF</t>
  </si>
  <si>
    <t>TAG Snapdragon Montego Purple 100/100 Pixie Tag SF</t>
  </si>
  <si>
    <t>TAG Snapdragon Montego Red 100/100 Pixie Tag SF</t>
  </si>
  <si>
    <t>TAG Snapdragon Montego Rose 100/100 Pixie Tag SF</t>
  </si>
  <si>
    <t>TAG Snapdragon Montego Sunset 100/100 Pixie Tag SF</t>
  </si>
  <si>
    <t>TAG Snapdragon Montego Violet 100/100 Pixie Tag SF</t>
  </si>
  <si>
    <t>TAG Snapdragon Montego White 100/100 Pixie Tag SF</t>
  </si>
  <si>
    <t>TAG Snapdragon Montego Yellow 100/100 Pixie Tag SF</t>
  </si>
  <si>
    <t>TAG Snapdragon Snaptastic Magenta 100/100 Pixie Tag SF</t>
  </si>
  <si>
    <t>TAG Snapdragon Snaptastic Mix 100/100 Pixie Tag SF</t>
  </si>
  <si>
    <t>TAG Snapdragon Snaptastic Orange Flame 100/100 Pixie Tag SF</t>
  </si>
  <si>
    <t>TAG Snapdragon Snaptastic Pink 100/100 Pixie Tag SF</t>
  </si>
  <si>
    <t>TAG Snapdragon Snaptastic Red 100/100 Pixie Tag SF</t>
  </si>
  <si>
    <t>TAG Snapdragon Snaptastic Yellow 100/100 Pixie Tag SF</t>
  </si>
  <si>
    <t>TAG Snapdragon Snaptini Burgundy Bicolor 100/100 Pixie Tag SF</t>
  </si>
  <si>
    <t>TAG Snapdragon Snaptini Mix 100/100 Pixie Tag SF</t>
  </si>
  <si>
    <t>TAG Snapdragon Snaptini Peach 100/100 Pixie Tag SF</t>
  </si>
  <si>
    <t>TAG Snapdragon Snaptini Red 100/100 Pixie Tag SF</t>
  </si>
  <si>
    <t>TAG Snapdragon Snaptini Rose Bicolor 100/100 Pixie Tag SF</t>
  </si>
  <si>
    <t>TAG Snapdragon Snaptini Scarlet 100/100 Pixie Tag SF</t>
  </si>
  <si>
    <t>TAG Snapdragon Snaptini Sunglow 100/100 Pixie Tag SF</t>
  </si>
  <si>
    <t>TAG Snapdragon Snaptini Violet 100/100 Pixie Tag SF</t>
  </si>
  <si>
    <t>TAG Snapdragon Snaptini White 100/100 Pixie Tag SF</t>
  </si>
  <si>
    <t>TAG Snapdragon Snaptini Yellow 100/100 Pixie Tag SF</t>
  </si>
  <si>
    <t>TAG Squash Golden Glory 100/100 Pixie Tag SF</t>
  </si>
  <si>
    <t>TAG Squash Goldprize 100/100 Pixie Tag SF</t>
  </si>
  <si>
    <t>TAG Squash Spineless Perfection 100/100 Pixie Tag SF</t>
  </si>
  <si>
    <t>TAG Squash Sunburst 100/100 Pixie Tag SF</t>
  </si>
  <si>
    <t>TAG Tomato Better Bush 100/100 Pixie Tag SF</t>
  </si>
  <si>
    <t>TAG Tomato Bobcat 100/100 Pixie Tag SF</t>
  </si>
  <si>
    <t>TAG Tomato Carmello 100/100 Pixie Tag SF</t>
  </si>
  <si>
    <t>TAG Tomato Carolina Gold 100/100 Pixie Tag SF</t>
  </si>
  <si>
    <t>TAG Tomato Red Profusion 100/100 Pixie Tag SF</t>
  </si>
  <si>
    <t>TAG Tomato Supersweet 100 100/100 Pixie Tag SF</t>
  </si>
  <si>
    <t>TAG Tomato Totem 100/100 Pixie Tag SF</t>
  </si>
  <si>
    <t>TAG Tomato Tumbling Tom Red 100/100 Pixie Tag SF</t>
  </si>
  <si>
    <t>TAG Tomato Tumbling Tom Yellow 100/100 Pixie Tag SF</t>
  </si>
  <si>
    <t>TAG Torenia Duchess Blue And White 100/100 Pixie Tag SF</t>
  </si>
  <si>
    <t>TAG Torenia Duchess Burgundy 100/100 Pixie Tag SF</t>
  </si>
  <si>
    <t>TAG Torenia Duchess Deep Blue 100/100 Pixie Tag SF</t>
  </si>
  <si>
    <t>TAG Torenia Duchess Mix 100/100 Pixie Tag SF</t>
  </si>
  <si>
    <t>TAG Torenia Duchess Pink 100/100 Pixie Tag SF</t>
  </si>
  <si>
    <t>TAG Torenia Hi-Lite Blue Beacon 100/100 Pixie Tag SF</t>
  </si>
  <si>
    <t>TAG Torenia Hi-Lite Blue Jump Up 100/100 Pixie Tag SF</t>
  </si>
  <si>
    <t>TAG Torenia Hi-Lite Blue And White 100/100 Pixie Tag SF</t>
  </si>
  <si>
    <t>TAG Torenia Hi-Lite Deep Blue 100/100 Pixie Tag SF</t>
  </si>
  <si>
    <t>TAG Torenia Hi-Lite Magenta 100/100 Pixie Tag SF</t>
  </si>
  <si>
    <t>TAG Torenia Hi-Lite Mix 100/100 Pixie Tag SF</t>
  </si>
  <si>
    <t>TAG Torenia Hi-Lite Pink 100/100 Pixie Tag SF</t>
  </si>
  <si>
    <t>TAG Torenia Hi-Lite White 100/100 Pixie Tag SF</t>
  </si>
  <si>
    <t>TAG Verbena Homestead Purple 50/50 Petite Portrait SF FUL</t>
  </si>
  <si>
    <t>TAG Verbena Hybrid Magelena Peach 50/50 Petite Portrait SF FUL</t>
  </si>
  <si>
    <t>TAG Verbena Lanai Blue 50/50 Petite Portrait SF FUL</t>
  </si>
  <si>
    <t>TAG Verbena Lanai Blue Denim 50/50 Petite Portrait SF FUL</t>
  </si>
  <si>
    <t>TAG Verbena Lanai Blue Eyes 50/50 Petite Portrait SF FUL</t>
  </si>
  <si>
    <t>TAG Verbena Lanai Bright Eye 50/50 Petite Portrait SF FUL</t>
  </si>
  <si>
    <t>TAG Verbena Lanai Candy Cane 50/50 Petite Portrait SF FUL</t>
  </si>
  <si>
    <t>TAG Verbena Lanai Compact Candy Pink 50/50 Petite Portrait SF FUL</t>
  </si>
  <si>
    <t>TAG Verbena Lanai Compact Red 50/50 Petite Portrait SF FUL</t>
  </si>
  <si>
    <t>TAG Verbena Lanai Compact Red Star 50/50 Petite Portrait SF FUL</t>
  </si>
  <si>
    <t>TAG Verbena Lanai Compact Scarlet 50/50 Petite Portrait SF FUL</t>
  </si>
  <si>
    <t>TAG Verbena Lanai Compact Twister Purple 50/50 Petite Portrait SF FUL</t>
  </si>
  <si>
    <t>TAG Verbena Lanai Compact Violet With Eye 50/50 Petite Portrait SF FUL</t>
  </si>
  <si>
    <t>TAG Verbena Lanai Compact White 50/50 Petite Portrait SF FUL</t>
  </si>
  <si>
    <t>TAG Verbena Lanai Cyclops Purple 50/50 Petite Portrait SF FUL</t>
  </si>
  <si>
    <t>TAG Verbena Lanai Deep Pink 50/50 Petite Portrait SF FUL</t>
  </si>
  <si>
    <t>TAG Verbena Lanai Deep Purple 50/50 Petite Portrait SF FUL</t>
  </si>
  <si>
    <t>TAG Verbena Lanai Early Dark Red 50/50 Petite Portrait SF FUL</t>
  </si>
  <si>
    <t>TAG Verbena Lanai Green Apple 50/50 Petite Portrait SF FUL</t>
  </si>
  <si>
    <t>TAG Verbena Lanai Lavender Star 50/50 Petite Portrait SF FUL</t>
  </si>
  <si>
    <t>TAG Verbena Lanai Lilac 50/50 Petite Portrait SF FUL</t>
  </si>
  <si>
    <t>TAG Verbena Lanai Magenta 50/50 Petite Portrait SF FUL</t>
  </si>
  <si>
    <t>TAG Verbena Lanai Neon Rose 50/50 Petite Portrait SF FUL</t>
  </si>
  <si>
    <t>TAG Verbena Lanai Peach 50/50 Petite Portrait SF FUL</t>
  </si>
  <si>
    <t>TAG Verbena Lanai Pink 50/50 Petite Portrait SF FUL</t>
  </si>
  <si>
    <t>TAG Verbena Lanai Premium Vintage 50/50 Petite Portrait SF FUL</t>
  </si>
  <si>
    <t>TAG Verbena Lanai Purple 50/50 Petite Portrait SF FUL</t>
  </si>
  <si>
    <t>TAG Verbena Lanai Purple Star 50/50 Petite Portrait SF FUL</t>
  </si>
  <si>
    <t>TAG Verbena Lanai Red 50/50 Petite Portrait SF FUL</t>
  </si>
  <si>
    <t>TAG Verbena Lanai Red Star 50/50 Petite Portrait SF FUL</t>
  </si>
  <si>
    <t>TAG Verbena Lanai Royal Purple With Eye 50/50 Petite Portrait SF FUL</t>
  </si>
  <si>
    <t>TAG Verbena Lanai Scarlet 50/50 Petite Portrait SF FUL</t>
  </si>
  <si>
    <t>TAG Verbena Lanai Scarlet With Eye 50/50 Petite Portrait SF FUL</t>
  </si>
  <si>
    <t>TAG Verbena Lanai Strawberry 50/50 Petite Portrait SF FUL</t>
  </si>
  <si>
    <t>TAG Verbena Lanai Strawberry Limited Availability 50/50 Petite Portrait SF FUL</t>
  </si>
  <si>
    <t>TAG Verbena Lanai Twister Amethyst 50/50 Petite Portrait SF FUL</t>
  </si>
  <si>
    <t>TAG Verbena Lanai Twister Burgundy 50/50 Petite Portrait SF FUL</t>
  </si>
  <si>
    <t>TAG Verbena Lanai Twister Hot Lips 50/50 Petite Portrait SF FUL</t>
  </si>
  <si>
    <t>TAG Verbena Lanai Twister Pink 50/50 Petite Portrait SF FUL</t>
  </si>
  <si>
    <t>TAG Verbena Lanai Twister Purple 50/50 Petite Portrait SF FUL</t>
  </si>
  <si>
    <t>TAG Verbena Lanai Twister Red 50/50 Petite Portrait SF FUL</t>
  </si>
  <si>
    <t>TAG Verbena Lanai Upright Blue With Eye 50/50 Petite Portrait SF FUL</t>
  </si>
  <si>
    <t>TAG Verbena Lanai Upright Limoncello 50/50 Petite Portrait SF FUL</t>
  </si>
  <si>
    <t>TAG Verbena Lanai Upright Merlot With Eye 50/50 Petite Portrait SF FUL</t>
  </si>
  <si>
    <t>TAG Verbena Lanai Upright Peach 50/50 Petite Portrait SF FUL</t>
  </si>
  <si>
    <t>TAG Verbena Lanai Upright Pink With Eye 50/50 Petite Portrait SF FUL</t>
  </si>
  <si>
    <t>TAG Verbena Lanai Upright Purple Mosaic 50/50 Petite Portrait SF FUL</t>
  </si>
  <si>
    <t>TAG Verbena Lanai Upright Purple With Eye 50/50 Petite Portrait SF FUL</t>
  </si>
  <si>
    <t>TAG Verbena Lanai Upright Red With Eye 50/50 Petite Portrait SF FUL</t>
  </si>
  <si>
    <t>TAG Verbena Lanai Upright Rose With Eye 50/50 Petite Portrait SF FUL</t>
  </si>
  <si>
    <t>TAG Verbena Lanai Upright Scarlet 50/50 Petite Portrait SF FUL</t>
  </si>
  <si>
    <t>TAG Verbena Lanai Upright Sky Blue 50/50 Petite Portrait SF FUL</t>
  </si>
  <si>
    <t>TAG Verbena Lanai Upright True Blue 50/50 Petite Portrait SF FUL</t>
  </si>
  <si>
    <t>TAG Verbena Lanai Upright Twister Purple 50/50 Petite Portrait SF FUL</t>
  </si>
  <si>
    <t>TAG Verbena Lanai Upright Twister Red 20 50/50 Petite Portrait SF FUL</t>
  </si>
  <si>
    <t>TAG Verbena Lanai Upright Twister Watercolor 50/50 Petite Portrait SF FUL</t>
  </si>
  <si>
    <t>TAG Verbena Lanai Upright White 50/50 Petite Portrait SF FUL</t>
  </si>
  <si>
    <t>TAG Verbena Lanai White 50/50 Petite Portrait SF FUL</t>
  </si>
  <si>
    <t>TAG Verbena Magelana Hot Rose 50/50 Petite Portrait SF FUL</t>
  </si>
  <si>
    <t>TAG Verbena Magelana Lilac 50/50 Petite Portrait SF FUL</t>
  </si>
  <si>
    <t>TAG Verbena Magelana Lipstick 50/50 Petite Portrait SF FUL</t>
  </si>
  <si>
    <t>TAG Verbena Magelana Plum Frost 50/50 Petite Portrait SF FUL</t>
  </si>
  <si>
    <t>TAG Verbena Magelana Violet 50/50 Petite Portrait SF FUL</t>
  </si>
  <si>
    <t>TAG Verbena Obsession Apricot 100/100 Pixie Tag SF</t>
  </si>
  <si>
    <t>TAG Verbena Obsession Berry Tart Mix 100/100 Pixie Tag SF</t>
  </si>
  <si>
    <t>TAG Verbena Obsession Blue With Eye 100/100 Pixie Tag SF</t>
  </si>
  <si>
    <t>TAG Verbena Obsession Bordeaux 100/100 Pixie Tag SF</t>
  </si>
  <si>
    <t>TAG Verbena Obsession Burgundy With Eye 100/100 Pixie Tag SF</t>
  </si>
  <si>
    <t>TAG Verbena Obsession Casc Burg With Eye 100/100 Pixie Tag SF</t>
  </si>
  <si>
    <t>TAG Verbena Obsession Casc Pink Shades 100/100 Pixie Tag SF</t>
  </si>
  <si>
    <t>TAG Verbena Obsession Casc Red With Eye 100/100 Pixie Tag SF</t>
  </si>
  <si>
    <t>TAG Verbena Obsession Cascade Scarlet 100/100 Pixie Tag SF</t>
  </si>
  <si>
    <t>TAG Verbena Obsession Cascade White 100/100 Pixie Tag SF</t>
  </si>
  <si>
    <t>TAG Verbena Obsession Coral With Eye 100/100 Pixie Tag SF</t>
  </si>
  <si>
    <t>TAG Verbena Obsession Crimson With Eye 100/100 Pixie Tag SF</t>
  </si>
  <si>
    <t>TAG Verbena Obsession Eyed Mix 100/100 Pixie Tag SF</t>
  </si>
  <si>
    <t>TAG Verbena Obsession Formula Mix 100/100 Pixie Tag SF</t>
  </si>
  <si>
    <t>TAG Verbena Obsession Lavender 100/100 Pixie Tag SF</t>
  </si>
  <si>
    <t>TAG Verbena Obsession Light Blue With Eye 100/100 Pixie Tag SF</t>
  </si>
  <si>
    <t>TAG Verbena Obsession Lilac 100/100 Pixie Tag SF</t>
  </si>
  <si>
    <t>TAG Verbena Obsession Mix 100/100 Pixie Tag SF</t>
  </si>
  <si>
    <t>TAG Verbena Obsession Pastel Mix 100/100 Pixie Tag SF</t>
  </si>
  <si>
    <t>TAG Verbena Obsession Pink 100/100 Pixie Tag SF</t>
  </si>
  <si>
    <t>TAG Verbena Obsession Purple 100/100 Pixie Tag SF</t>
  </si>
  <si>
    <t>TAG Verbena Obsession Purple Shades With Eye 100/100 Pixie Tag SF</t>
  </si>
  <si>
    <t>TAG Verbena Obsession Red 100/100 Pixie Tag SF</t>
  </si>
  <si>
    <t>TAG Verbena Obsession Red With Eye 100/100 Pixie Tag SF</t>
  </si>
  <si>
    <t>TAG Verbena Obsession Scarlet 100/100 Pixie Tag SF</t>
  </si>
  <si>
    <t>TAG Verbena Obsession Spirit Mix 100/100 Pixie Tag SF</t>
  </si>
  <si>
    <t>TAG Verbena Obsession Twister Purple 100/100 Pixie Tag SF</t>
  </si>
  <si>
    <t>TAG Verbena Obsession Twister Red 100/100 Pixie Tag SF</t>
  </si>
  <si>
    <t>TAG Verbena Obsession White 100/100 Pixie Tag SF</t>
  </si>
  <si>
    <t>TAG Verbena Tuscany Blue 100/100 Pixie Tag SF</t>
  </si>
  <si>
    <t>TAG Verbena Tuscany Burgundy With Eye 100/100 Pixie Tag SF</t>
  </si>
  <si>
    <t>TAG Verbena Tuscany Lavender Picotee 100/100 Pixie Tag SF</t>
  </si>
  <si>
    <t>TAG Verbena Tuscany Mix 100/100 Pixie Tag SF</t>
  </si>
  <si>
    <t>TAG Verbena Tuscany Orchid Frost 100/100 Pixie Tag SF</t>
  </si>
  <si>
    <t>TAG Verbena Tuscany Pastel Mix 100/100 Pixie Tag SF</t>
  </si>
  <si>
    <t>TAG Verbena Tuscany Peach 100/100 Pixie Tag SF</t>
  </si>
  <si>
    <t>TAG Verbena Tuscany Rose With Eye 100/100 Pixie Tag SF</t>
  </si>
  <si>
    <t>TAG Verbena Tuscany Scarlet 100/100 Pixie Tag SF</t>
  </si>
  <si>
    <t>TAG Verbena Tuscany Scarlet With Eye 100/100 Pixie Tag SF</t>
  </si>
  <si>
    <t>TAG Verbena Tuscany Twister Purple Shades 100/100 Pixie Tag SF</t>
  </si>
  <si>
    <t>TAG Verbena Tuscany White 100/100 Pixie Tag SF</t>
  </si>
  <si>
    <t>TAG Vinca Blockbuster Apricot 100/100 Pixie Tag SF</t>
  </si>
  <si>
    <t>TAG Vinca Blockbuster Blue 100/100 Pixie Tag SF</t>
  </si>
  <si>
    <t>TAG Vinca Blockbuster Burgundy 100/100 Pixie Tag SF</t>
  </si>
  <si>
    <t>TAG Vinca Blockbuster Crimson 100/100 Pixie Tag SF</t>
  </si>
  <si>
    <t>TAG Vinca Blockbuster Dark Red 100/100 Pixie Tag SF</t>
  </si>
  <si>
    <t>TAG Vinca Blockbuster Icy Watermelon 100/100 Pixie Tag SF</t>
  </si>
  <si>
    <t>TAG Vinca Blockbuster Mix 100/100 Pixie Tag SF</t>
  </si>
  <si>
    <t>TAG Vinca Blockbuster Peppermint 100/100 Pixie Tag SF</t>
  </si>
  <si>
    <t>TAG Vinca Blockbuster Punch 100/100 Pixie Tag SF</t>
  </si>
  <si>
    <t>TAG Vinca Blockbuster Purple 100/100 Pixie Tag SF</t>
  </si>
  <si>
    <t>TAG Vinca Blockbuster Red With Eye 100/100 Pixie Tag SF</t>
  </si>
  <si>
    <t>TAG Vinca Blockbuster White 100/100 Pixie Tag SF</t>
  </si>
  <si>
    <t>TAG Vinca Cora Apricot 100/100 Pixie Tag SF</t>
  </si>
  <si>
    <t>TAG Vinca Cora Burgundy 100/100 Pixie Tag SF</t>
  </si>
  <si>
    <t>TAG Vinca Cora Cascade Apricot 100/100 Pixie Tag SF</t>
  </si>
  <si>
    <t>TAG Vinca Cora Cascade Bright Rose 100/100 Pixie Tag SF</t>
  </si>
  <si>
    <t>TAG Vinca Cora Cascade Cherry 100/100 Pixie Tag SF</t>
  </si>
  <si>
    <t>TAG Vinca Cora Cascade Lavender With Eye 100/100 Pixie Tag SF</t>
  </si>
  <si>
    <t>TAG Vinca Cora Cascade Lilac 100/100 Pixie Tag SF</t>
  </si>
  <si>
    <t>TAG Vinca Cora Cascade Magenta 100/100 Pixie Tag SF</t>
  </si>
  <si>
    <t>TAG Vinca Cora Cascade Mix 100/100 Pixie Tag SF</t>
  </si>
  <si>
    <t>TAG Vinca Cora Cascade Peach Blush 100/100 Pixie Tag SF</t>
  </si>
  <si>
    <t>TAG Vinca Cora Cascade Polka Dot 100/100 Pixie Tag SF</t>
  </si>
  <si>
    <t>TAG Vinca Cora Cascade Series 100/100 Pixie Tag SF</t>
  </si>
  <si>
    <t>TAG Vinca Cora Cascade Shell Pink 100/100 Pixie Tag SF</t>
  </si>
  <si>
    <t>TAG Vinca Cora Cascade Strawberry 100/100 Pixie Tag SF</t>
  </si>
  <si>
    <t>TAG Vinca Cora Cascade Violet 100/100 Pixie Tag SF</t>
  </si>
  <si>
    <t>TAG Vinca Cora Cascade White 100/100 Pixie Tag SF</t>
  </si>
  <si>
    <t>TAG Vinca Cora Cascade XDR Punch 100/100 Pixie Tag SF</t>
  </si>
  <si>
    <t>TAG Vinca Cora Deep Lavender 100/100 Pixie Tag SF</t>
  </si>
  <si>
    <t>TAG Vinca Cora Lavender 100/100 Pixie Tag SF</t>
  </si>
  <si>
    <t>TAG Vinca Cora Mix 100/100 Pixie Tag SF</t>
  </si>
  <si>
    <t>TAG Vinca Cora Pink 100/100 Pixie Tag SF</t>
  </si>
  <si>
    <t>TAG Vinca Cora Punch 100/100 Pixie Tag SF</t>
  </si>
  <si>
    <t>TAG Vinca Cora Red Classic 100/100 Pixie Tag SF</t>
  </si>
  <si>
    <t>TAG Vinca Cora Series 100/100 Pixie Tag SF</t>
  </si>
  <si>
    <t>TAG Vinca Cora Strawberry 100/100 Pixie Tag SF</t>
  </si>
  <si>
    <t>TAG Vinca Cora Violet 100/100 Pixie Tag SF</t>
  </si>
  <si>
    <t>TAG Vinca Cora White 100/100 Pixie Tag SF</t>
  </si>
  <si>
    <t>TAG Vinca Cora XDR Apricot 100/100 Pixie Tag SF</t>
  </si>
  <si>
    <t>TAG Vinca Cora XDR Cranberry 100/100 Pixie Tag SF</t>
  </si>
  <si>
    <t>TAG Vinca Cora XDR Deep Strawberry 100/100 Pixie Tag SF</t>
  </si>
  <si>
    <t>TAG Vinca Cora XDR Halo Magenta 100/100 Pixie Tag SF</t>
  </si>
  <si>
    <t>TAG Vinca Cora XDR Halo Pink 100/100 Pixie Tag SF</t>
  </si>
  <si>
    <t>TAG Vinca Cora XDR Hotgenta 100/100 Pixie Tag SF</t>
  </si>
  <si>
    <t>TAG Vinca Cora XDR Light Pink 100/100 Pixie Tag SF</t>
  </si>
  <si>
    <t>TAG Vinca Cora XDR Mix 100/100 Pixie Tag SF</t>
  </si>
  <si>
    <t>TAG Vinca Cora XDR Orchid 100/100 Pixie Tag SF</t>
  </si>
  <si>
    <t>TAG Vinca Cora XDR Polka Dot 100/100 Pixie Tag SF</t>
  </si>
  <si>
    <t>TAG Vinca Cora XDR Punch 100/100 Pixie Tag SF</t>
  </si>
  <si>
    <t>TAG Vinca Cora XDR White 100/100 Pixie Tag SF</t>
  </si>
  <si>
    <t>TAG Vinca Minor Myrtle 50/50 Petite Portrait SF FUL</t>
  </si>
  <si>
    <t>TAG Vinca Nirvana Cascade Pink Splash 50/50 Petite Portrait SF FUL</t>
  </si>
  <si>
    <t>TAG Vinca Nirvana XDR Blackberry 50/50 Pixie Tag SF FUL</t>
  </si>
  <si>
    <t>TAG Vinca Nirvana XDR Blue Halo 50/50 Pixie Tag SF FUL</t>
  </si>
  <si>
    <t>TAG Vinca Nirvana XDR Blush Splash 50/50 Pixie Tag SF FUL</t>
  </si>
  <si>
    <t>TAG Vinca Nirvana XDR Cranberry Halo 50/50 Pixie Tag SF FUL</t>
  </si>
  <si>
    <t>TAG Vinca Sunstorm Apricot 100/100 Pixie Tag SF</t>
  </si>
  <si>
    <t>TAG Vinca Sunstorm Blush 100/100 Pixie Tag SF</t>
  </si>
  <si>
    <t>TAG Vinca Sunstorm Bright Red 100/100 Pixie Tag SF</t>
  </si>
  <si>
    <t>TAG Vinca Sunstorm Deep Lilac 100/100 Pixie Tag SF</t>
  </si>
  <si>
    <t>TAG Vinca Sunstorm Deep Orchid 100/100 Pixie Tag SF</t>
  </si>
  <si>
    <t>TAG Vinca Sunstorm Deep Pink 100/100 Pixie Tag SF</t>
  </si>
  <si>
    <t>TAG Vinca Sunstorm Formula Mix 100/100 Pixie Tag SF</t>
  </si>
  <si>
    <t>TAG Vinca Sunstorm Light Blue 100/100 Pixie Tag SF</t>
  </si>
  <si>
    <t>TAG Vinca Sunstorm Pure White 100/100 Pixie Tag SF</t>
  </si>
  <si>
    <t>TAG Vinca Sunstorm Purple 100/100 Pixie Tag SF</t>
  </si>
  <si>
    <t>TAG Vinca Sunstorm Red 100/100 Pixie Tag SF</t>
  </si>
  <si>
    <t>TAG Vinca Sunstorm Red Halo 100/100 Pixie Tag SF</t>
  </si>
  <si>
    <t>TAG Vinca Sunstorm Rose With Eye 100/100 Pixie Tag SF</t>
  </si>
  <si>
    <t>TAG Vinca Sunstorm White With Eye 100/100 Pixie Tag SF</t>
  </si>
  <si>
    <t>TAG Vinca Vitesse Patriot Mix 100/100 Pixie Tag SF</t>
  </si>
  <si>
    <t>TAG Vinca Vitesse Series 100/100 Pixie Tag SF</t>
  </si>
  <si>
    <t>TAG Viola Deltini Lavender Pink Face 100/100 Pixie Tag SF</t>
  </si>
  <si>
    <t>TAG Viola Tiger Eye Mix 100/100 Pixie Tag SF</t>
  </si>
  <si>
    <t>TAG Viola Tiger Eye Red 100/100 Pixie Tag SF</t>
  </si>
  <si>
    <t>TAG Viola Tiger Eye Yellow 100/100 Pixie Tag SF</t>
  </si>
  <si>
    <t>TAG Viola Tiger Eyes 100/100 Pixie Tag SF</t>
  </si>
  <si>
    <t>TAG Watermelon Sangria 100/100 Pixie Tag SF</t>
  </si>
  <si>
    <t>TAG Zinnia Magellan Cherry 100/100 Pixie Tag SF</t>
  </si>
  <si>
    <t>TAG Zinnia Magellan Coral 100/100 Pixie Tag SF</t>
  </si>
  <si>
    <t>TAG Zinnia Magellan Ivory 100/100 Pixie Tag SF</t>
  </si>
  <si>
    <t>TAG Zinnia Magellan Mix 100/100 Pixie Tag SF</t>
  </si>
  <si>
    <t>TAG Zinnia Magellan Orange 100/100 Pixie Tag SF</t>
  </si>
  <si>
    <t>TAG Zinnia Magellan Pink 100/100 Pixie Tag SF</t>
  </si>
  <si>
    <t>TAG Zinnia Magellan Salmon 100/100 Pixie Tag SF</t>
  </si>
  <si>
    <t>TAG Zinnia Magellan Scarlet 100/100 Pixie Tag SF</t>
  </si>
  <si>
    <t>TAG Zinnia Magellan Yellow 100/100 Pixie Tag SF</t>
  </si>
  <si>
    <t>TAG Zinnia Short Stuff Cherry Shades 100/100 Pixie Tag SF</t>
  </si>
  <si>
    <t>TAG Zinnia Short Stuff Coral 100/100 Pixie Tag SF</t>
  </si>
  <si>
    <t>TAG Zinnia Short Stuff Deep Red 100/100 Pixie Tag SF</t>
  </si>
  <si>
    <t>TAG Zinnia Short Stuff Fire Mix 100/100 Pixie Tag SF</t>
  </si>
  <si>
    <t>TAG Zinnia Short Stuff Gold 100/100 Pixie Tag SF</t>
  </si>
  <si>
    <t>TAG Zinnia Short Stuff Mix 100/100 Pixie Tag SF</t>
  </si>
  <si>
    <t>TAG Zinnia Short Stuff Orange 100/100 Pixie Tag SF</t>
  </si>
  <si>
    <t>TAG Zinnia Short Stuff Scarlet 100/100 Pixie Tag SF</t>
  </si>
  <si>
    <t>TAG Zinnia Swizzle Cherry And Ivory 100/100 Pixie Tag SF</t>
  </si>
  <si>
    <t>TAG Zinnia Swizzle Scarlet And Yellow 100/100 Pixie Tag SF</t>
  </si>
  <si>
    <t>TAG Zinnia Uproar Rose 100/100 Pixie Tag SF</t>
  </si>
  <si>
    <t>TAG Zinnia Zowie Yellow Flame 100/100 Pixie Tag SF</t>
  </si>
  <si>
    <t>TAG Zinnia Zydeco Cherry 100/100 Pixie Tag SF</t>
  </si>
  <si>
    <t>TAG Zinnia Zydeco Deep Yellow 100/100 Pixie Tag SF</t>
  </si>
  <si>
    <t>TAG Zinnia Zydeco Fire 100/100 Pixie Tag SF</t>
  </si>
  <si>
    <t>TAG Zinnia Zydeco White 100/100 Pixie Tag SF</t>
  </si>
  <si>
    <t>Westrock Syngenta Lister</t>
  </si>
  <si>
    <t>Griffin P.O. #</t>
  </si>
  <si>
    <t>Customer account #:</t>
  </si>
  <si>
    <t>Requested Shipping Date:</t>
  </si>
  <si>
    <t>Sold To:</t>
  </si>
  <si>
    <t>Phone:</t>
  </si>
  <si>
    <t>Ship To:</t>
  </si>
  <si>
    <t>Total tags:</t>
  </si>
  <si>
    <t>Product Number</t>
  </si>
  <si>
    <t>Westrock Number</t>
  </si>
  <si>
    <t>Description</t>
  </si>
  <si>
    <t>Quantity</t>
  </si>
  <si>
    <t>TAG Assorted SF Fulfillment 50/50 Petite Portrait SF FUL</t>
  </si>
  <si>
    <t>TAG Assorted SF Fulfillment 50/50 Pixie Tag SF FUL</t>
  </si>
  <si>
    <t>TAG Chrysanthemum Angela White 50/50 Pixie Tag SF FUL</t>
  </si>
  <si>
    <t>TAG Chrysanthemum Gabbie Purple 50/50 Pixie Tag SF FUL</t>
  </si>
  <si>
    <t>TAG Chrysanthemum Jennie Yellow 50/50 Pixie Tag SF FUL</t>
  </si>
  <si>
    <t>TAG Chrysanthemum Valerie Fuchsia 50/50 Pixie Tag SF FUL</t>
  </si>
  <si>
    <t>TAG Ipomoea Black Heart 50/50 Petite Portrait SF FUL</t>
  </si>
  <si>
    <t>TAG Zinnia Zydeco Mix 100/100 Pixie Tag SF</t>
  </si>
  <si>
    <t>TAG Chrysanthemum Angela White 100/100 Pixie Tag SF</t>
  </si>
  <si>
    <t>TAG Chrysanthemum Gabbie Purple 100/100 Pixie Tag SF</t>
  </si>
  <si>
    <t>TAG Chrysanthemum Jennie Yellow 100/100 Pixie Tag SF</t>
  </si>
  <si>
    <t>TAG Chrysanthemum Valerie Fuchsia 100/100 Pixie Tag SF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</si>
</sst>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b/>
      <sz val="12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/>
    </xf>
    <xf numFmtId="0" fontId="3" fillId="2" borderId="1" xfId="0" applyFont="1" applyFill="1" applyBorder="1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150704</xdr:colOff>
      <xdr:row>3</xdr:row>
      <xdr:rowOff>95304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C899BB-A377-4BE0-B4C6-2BA39A2CA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79554" cy="6668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2EFD3-76FC-4E79-8C16-2AF549620314}">
  <dimension ref="A5:D2159"/>
  <sheetViews>
    <sheetView tabSelected="1" workbookViewId="0">
      <selection activeCell="B18" sqref="B18"/>
    </sheetView>
  </sheetViews>
  <sheetFormatPr defaultRowHeight="15" x14ac:dyDescent="0.25"/>
  <cols>
    <col min="1" max="1" width="15.85546875" bestFit="1" customWidth="1"/>
    <col min="2" max="2" width="17.5703125" bestFit="1" customWidth="1"/>
    <col min="3" max="3" width="76.140625" bestFit="1" customWidth="1"/>
    <col min="4" max="4" width="8.7109375" bestFit="1" customWidth="1"/>
    <col min="5" max="5" width="14.140625" bestFit="1" customWidth="1"/>
    <col min="6" max="6" width="7.42578125" bestFit="1" customWidth="1"/>
    <col min="7" max="7" width="76.140625" bestFit="1" customWidth="1"/>
  </cols>
  <sheetData>
    <row r="5" spans="1:4" ht="15.75" x14ac:dyDescent="0.25">
      <c r="A5" s="1"/>
      <c r="B5" s="1"/>
      <c r="C5" s="2" t="s">
        <v>2127</v>
      </c>
      <c r="D5" s="2"/>
    </row>
    <row r="6" spans="1:4" x14ac:dyDescent="0.25">
      <c r="A6" s="6" t="s">
        <v>2128</v>
      </c>
      <c r="B6" s="6"/>
      <c r="C6" s="6"/>
      <c r="D6" s="4"/>
    </row>
    <row r="7" spans="1:4" x14ac:dyDescent="0.25">
      <c r="A7" s="8" t="s">
        <v>2129</v>
      </c>
      <c r="B7" s="9"/>
      <c r="C7" s="9"/>
      <c r="D7" s="9"/>
    </row>
    <row r="8" spans="1:4" x14ac:dyDescent="0.25">
      <c r="A8" s="6" t="s">
        <v>2130</v>
      </c>
      <c r="B8" s="7"/>
      <c r="C8" s="7"/>
      <c r="D8" s="7"/>
    </row>
    <row r="9" spans="1:4" x14ac:dyDescent="0.25">
      <c r="A9" s="6" t="s">
        <v>2131</v>
      </c>
      <c r="B9" s="7"/>
      <c r="C9" s="7"/>
      <c r="D9" s="7"/>
    </row>
    <row r="10" spans="1:4" x14ac:dyDescent="0.25">
      <c r="A10" s="6"/>
      <c r="B10" s="7"/>
      <c r="C10" s="7"/>
      <c r="D10" s="7"/>
    </row>
    <row r="11" spans="1:4" x14ac:dyDescent="0.25">
      <c r="A11" s="6"/>
      <c r="B11" s="7"/>
      <c r="C11" s="7"/>
      <c r="D11" s="7"/>
    </row>
    <row r="12" spans="1:4" x14ac:dyDescent="0.25">
      <c r="A12" s="6" t="s">
        <v>2132</v>
      </c>
      <c r="B12" s="7"/>
      <c r="C12" s="7"/>
      <c r="D12" s="7"/>
    </row>
    <row r="13" spans="1:4" x14ac:dyDescent="0.25">
      <c r="A13" s="6" t="s">
        <v>2133</v>
      </c>
      <c r="B13" s="7"/>
      <c r="C13" s="7"/>
      <c r="D13" s="7"/>
    </row>
    <row r="14" spans="1:4" x14ac:dyDescent="0.25">
      <c r="A14" s="6"/>
      <c r="B14" s="7"/>
      <c r="C14" s="7"/>
      <c r="D14" s="7"/>
    </row>
    <row r="15" spans="1:4" x14ac:dyDescent="0.25">
      <c r="A15" s="6"/>
      <c r="B15" s="7"/>
      <c r="C15" s="7"/>
      <c r="D15" s="7"/>
    </row>
    <row r="16" spans="1:4" x14ac:dyDescent="0.25">
      <c r="A16" s="3"/>
      <c r="B16" s="4"/>
      <c r="C16" s="4"/>
      <c r="D16" s="4"/>
    </row>
    <row r="17" spans="1:4" x14ac:dyDescent="0.25">
      <c r="A17" s="6" t="s">
        <v>2132</v>
      </c>
      <c r="B17" s="7"/>
      <c r="C17" s="7"/>
      <c r="D17" s="7"/>
    </row>
    <row r="18" spans="1:4" x14ac:dyDescent="0.25">
      <c r="A18" s="3" t="s">
        <v>2134</v>
      </c>
      <c r="B18" s="4">
        <f>SUM(D21:D2159)</f>
        <v>0</v>
      </c>
      <c r="C18" s="4"/>
      <c r="D18" s="4"/>
    </row>
    <row r="19" spans="1:4" x14ac:dyDescent="0.25">
      <c r="A19" s="3"/>
      <c r="B19" s="4"/>
      <c r="C19" s="4"/>
      <c r="D19" s="4"/>
    </row>
    <row r="20" spans="1:4" x14ac:dyDescent="0.25">
      <c r="A20" s="5" t="s">
        <v>2135</v>
      </c>
      <c r="B20" s="5" t="s">
        <v>2136</v>
      </c>
      <c r="C20" s="5" t="s">
        <v>2137</v>
      </c>
      <c r="D20" s="5" t="s">
        <v>2138</v>
      </c>
    </row>
    <row r="21" spans="1:4" x14ac:dyDescent="0.25">
      <c r="A21" t="str">
        <f>"0611860402050"</f>
        <v>0611860402050</v>
      </c>
      <c r="B21" t="str">
        <f>"CE0949"</f>
        <v>CE0949</v>
      </c>
      <c r="C21" t="s">
        <v>0</v>
      </c>
    </row>
    <row r="22" spans="1:4" x14ac:dyDescent="0.25">
      <c r="A22" t="str">
        <f>"0611860403050"</f>
        <v>0611860403050</v>
      </c>
      <c r="B22" t="str">
        <f>"CE0951"</f>
        <v>CE0951</v>
      </c>
      <c r="C22" t="s">
        <v>1</v>
      </c>
    </row>
    <row r="23" spans="1:4" x14ac:dyDescent="0.25">
      <c r="A23" t="str">
        <f>"0611860404050"</f>
        <v>0611860404050</v>
      </c>
      <c r="B23" t="str">
        <f>"CE0952"</f>
        <v>CE0952</v>
      </c>
      <c r="C23" t="s">
        <v>2</v>
      </c>
    </row>
    <row r="24" spans="1:4" x14ac:dyDescent="0.25">
      <c r="A24" t="str">
        <f>"0611860405050"</f>
        <v>0611860405050</v>
      </c>
      <c r="B24" t="str">
        <f>"CE0953"</f>
        <v>CE0953</v>
      </c>
      <c r="C24" t="s">
        <v>3</v>
      </c>
    </row>
    <row r="25" spans="1:4" x14ac:dyDescent="0.25">
      <c r="A25" t="str">
        <f>"0611860442050"</f>
        <v>0611860442050</v>
      </c>
      <c r="B25" t="str">
        <f>"CE0955"</f>
        <v>CE0955</v>
      </c>
      <c r="C25" t="s">
        <v>4</v>
      </c>
    </row>
    <row r="26" spans="1:4" x14ac:dyDescent="0.25">
      <c r="A26" t="str">
        <f>"0611860502050"</f>
        <v>0611860502050</v>
      </c>
      <c r="B26" t="str">
        <f>"CE0842"</f>
        <v>CE0842</v>
      </c>
      <c r="C26" t="s">
        <v>5</v>
      </c>
    </row>
    <row r="27" spans="1:4" x14ac:dyDescent="0.25">
      <c r="A27" t="str">
        <f>"0611860503050"</f>
        <v>0611860503050</v>
      </c>
      <c r="B27" t="str">
        <f>"CE0808"</f>
        <v>CE0808</v>
      </c>
      <c r="C27" t="s">
        <v>6</v>
      </c>
    </row>
    <row r="28" spans="1:4" x14ac:dyDescent="0.25">
      <c r="A28" t="str">
        <f>"0611860504050"</f>
        <v>0611860504050</v>
      </c>
      <c r="B28" t="str">
        <f>"CE0841"</f>
        <v>CE0841</v>
      </c>
      <c r="C28" t="s">
        <v>7</v>
      </c>
    </row>
    <row r="29" spans="1:4" x14ac:dyDescent="0.25">
      <c r="A29" t="str">
        <f>"0611860505050"</f>
        <v>0611860505050</v>
      </c>
      <c r="B29" t="str">
        <f>"CE0758"</f>
        <v>CE0758</v>
      </c>
      <c r="C29" t="s">
        <v>8</v>
      </c>
    </row>
    <row r="30" spans="1:4" x14ac:dyDescent="0.25">
      <c r="A30" t="str">
        <f>"0611860506050"</f>
        <v>0611860506050</v>
      </c>
      <c r="B30" t="str">
        <f>"CE0759"</f>
        <v>CE0759</v>
      </c>
      <c r="C30" t="s">
        <v>9</v>
      </c>
    </row>
    <row r="31" spans="1:4" x14ac:dyDescent="0.25">
      <c r="A31" t="str">
        <f>"0611860507050"</f>
        <v>0611860507050</v>
      </c>
      <c r="B31" t="str">
        <f>"CE0760"</f>
        <v>CE0760</v>
      </c>
      <c r="C31" t="s">
        <v>10</v>
      </c>
    </row>
    <row r="32" spans="1:4" x14ac:dyDescent="0.25">
      <c r="A32" t="str">
        <f>"0611830974025"</f>
        <v>0611830974025</v>
      </c>
      <c r="B32" t="str">
        <f>"MC4277"</f>
        <v>MC4277</v>
      </c>
      <c r="C32" t="s">
        <v>11</v>
      </c>
    </row>
    <row r="33" spans="1:3" x14ac:dyDescent="0.25">
      <c r="A33" t="str">
        <f>"0611830975025"</f>
        <v>0611830975025</v>
      </c>
      <c r="B33" t="str">
        <f>"MC4278"</f>
        <v>MC4278</v>
      </c>
      <c r="C33" t="s">
        <v>12</v>
      </c>
    </row>
    <row r="34" spans="1:3" x14ac:dyDescent="0.25">
      <c r="A34" t="str">
        <f>"0611830976025"</f>
        <v>0611830976025</v>
      </c>
      <c r="B34" t="str">
        <f>"MC4279"</f>
        <v>MC4279</v>
      </c>
      <c r="C34" t="s">
        <v>13</v>
      </c>
    </row>
    <row r="35" spans="1:3" x14ac:dyDescent="0.25">
      <c r="A35" t="str">
        <f>"0611830977025"</f>
        <v>0611830977025</v>
      </c>
      <c r="B35" t="str">
        <f>"MC4280"</f>
        <v>MC4280</v>
      </c>
      <c r="C35" t="s">
        <v>14</v>
      </c>
    </row>
    <row r="36" spans="1:3" x14ac:dyDescent="0.25">
      <c r="A36" t="str">
        <f>"0611830978025"</f>
        <v>0611830978025</v>
      </c>
      <c r="B36" t="str">
        <f>"MC4281"</f>
        <v>MC4281</v>
      </c>
      <c r="C36" t="s">
        <v>15</v>
      </c>
    </row>
    <row r="37" spans="1:3" x14ac:dyDescent="0.25">
      <c r="A37" t="str">
        <f>"0611830979025"</f>
        <v>0611830979025</v>
      </c>
      <c r="B37" t="str">
        <f>"MC4282"</f>
        <v>MC4282</v>
      </c>
      <c r="C37" t="s">
        <v>16</v>
      </c>
    </row>
    <row r="38" spans="1:3" x14ac:dyDescent="0.25">
      <c r="A38" t="str">
        <f>"0611830985025"</f>
        <v>0611830985025</v>
      </c>
      <c r="B38" t="str">
        <f>"MC3123"</f>
        <v>MC3123</v>
      </c>
      <c r="C38" t="s">
        <v>17</v>
      </c>
    </row>
    <row r="39" spans="1:3" x14ac:dyDescent="0.25">
      <c r="A39" t="str">
        <f>"0611830986025"</f>
        <v>0611830986025</v>
      </c>
      <c r="B39" t="str">
        <f>"MC3127"</f>
        <v>MC3127</v>
      </c>
      <c r="C39" t="s">
        <v>18</v>
      </c>
    </row>
    <row r="40" spans="1:3" x14ac:dyDescent="0.25">
      <c r="A40" t="str">
        <f>"0611830988025"</f>
        <v>0611830988025</v>
      </c>
      <c r="B40" t="str">
        <f>"MC3124"</f>
        <v>MC3124</v>
      </c>
      <c r="C40" t="s">
        <v>19</v>
      </c>
    </row>
    <row r="41" spans="1:3" x14ac:dyDescent="0.25">
      <c r="A41" t="str">
        <f>"0611831024025"</f>
        <v>0611831024025</v>
      </c>
      <c r="B41" t="str">
        <f>"MQ0409"</f>
        <v>MQ0409</v>
      </c>
      <c r="C41" t="s">
        <v>20</v>
      </c>
    </row>
    <row r="42" spans="1:3" x14ac:dyDescent="0.25">
      <c r="A42" t="str">
        <f>"0611831026025"</f>
        <v>0611831026025</v>
      </c>
      <c r="B42" t="str">
        <f>"MQ0410"</f>
        <v>MQ0410</v>
      </c>
      <c r="C42" t="s">
        <v>21</v>
      </c>
    </row>
    <row r="43" spans="1:3" x14ac:dyDescent="0.25">
      <c r="A43" t="str">
        <f>"0611831039025"</f>
        <v>0611831039025</v>
      </c>
      <c r="B43" t="str">
        <f>"MC4261"</f>
        <v>MC4261</v>
      </c>
      <c r="C43" t="s">
        <v>22</v>
      </c>
    </row>
    <row r="44" spans="1:3" x14ac:dyDescent="0.25">
      <c r="A44" t="str">
        <f>"0611831041025"</f>
        <v>0611831041025</v>
      </c>
      <c r="B44" t="str">
        <f>"MQ0685"</f>
        <v>MQ0685</v>
      </c>
      <c r="C44" t="s">
        <v>23</v>
      </c>
    </row>
    <row r="45" spans="1:3" x14ac:dyDescent="0.25">
      <c r="A45" t="str">
        <f>"0611860515050"</f>
        <v>0611860515050</v>
      </c>
      <c r="B45" t="str">
        <f>"CE0956"</f>
        <v>CE0956</v>
      </c>
      <c r="C45" t="s">
        <v>24</v>
      </c>
    </row>
    <row r="46" spans="1:3" x14ac:dyDescent="0.25">
      <c r="A46" t="str">
        <f>"0611831042025"</f>
        <v>0611831042025</v>
      </c>
      <c r="B46" t="str">
        <f>"MQ0612"</f>
        <v>MQ0612</v>
      </c>
      <c r="C46" t="s">
        <v>25</v>
      </c>
    </row>
    <row r="47" spans="1:3" x14ac:dyDescent="0.25">
      <c r="A47" t="str">
        <f>"0611831043025"</f>
        <v>0611831043025</v>
      </c>
      <c r="B47" t="str">
        <f>"MQ0613"</f>
        <v>MQ0613</v>
      </c>
      <c r="C47" t="s">
        <v>26</v>
      </c>
    </row>
    <row r="48" spans="1:3" x14ac:dyDescent="0.25">
      <c r="A48" t="str">
        <f>"0611860524050"</f>
        <v>0611860524050</v>
      </c>
      <c r="B48" t="str">
        <f>"CE1079"</f>
        <v>CE1079</v>
      </c>
      <c r="C48" t="s">
        <v>27</v>
      </c>
    </row>
    <row r="49" spans="1:3" x14ac:dyDescent="0.25">
      <c r="A49" t="str">
        <f>"0611860525050"</f>
        <v>0611860525050</v>
      </c>
      <c r="B49" t="str">
        <f>"CE0918"</f>
        <v>CE0918</v>
      </c>
      <c r="C49" t="s">
        <v>28</v>
      </c>
    </row>
    <row r="50" spans="1:3" x14ac:dyDescent="0.25">
      <c r="A50" t="str">
        <f>"0611860526050"</f>
        <v>0611860526050</v>
      </c>
      <c r="B50" t="str">
        <f>"CE0385"</f>
        <v>CE0385</v>
      </c>
      <c r="C50" t="s">
        <v>29</v>
      </c>
    </row>
    <row r="51" spans="1:3" x14ac:dyDescent="0.25">
      <c r="A51" t="str">
        <f>"0611860527050"</f>
        <v>0611860527050</v>
      </c>
      <c r="B51" t="str">
        <f>"CE1080"</f>
        <v>CE1080</v>
      </c>
      <c r="C51" t="s">
        <v>30</v>
      </c>
    </row>
    <row r="52" spans="1:3" x14ac:dyDescent="0.25">
      <c r="A52" t="str">
        <f>"0611860528050"</f>
        <v>0611860528050</v>
      </c>
      <c r="B52" t="str">
        <f>"CE1081"</f>
        <v>CE1081</v>
      </c>
      <c r="C52" t="s">
        <v>31</v>
      </c>
    </row>
    <row r="53" spans="1:3" x14ac:dyDescent="0.25">
      <c r="A53" t="str">
        <f>"0611909899050"</f>
        <v>0611909899050</v>
      </c>
      <c r="B53" t="str">
        <f>""</f>
        <v/>
      </c>
      <c r="C53" t="s">
        <v>2139</v>
      </c>
    </row>
    <row r="54" spans="1:3" x14ac:dyDescent="0.25">
      <c r="A54" t="str">
        <f>"0611909900050"</f>
        <v>0611909900050</v>
      </c>
      <c r="B54" t="str">
        <f>""</f>
        <v/>
      </c>
      <c r="C54" t="s">
        <v>2140</v>
      </c>
    </row>
    <row r="55" spans="1:3" x14ac:dyDescent="0.25">
      <c r="A55" t="str">
        <f>"0611860538050"</f>
        <v>0611860538050</v>
      </c>
      <c r="B55" t="str">
        <f>"CE1082"</f>
        <v>CE1082</v>
      </c>
      <c r="C55" t="s">
        <v>32</v>
      </c>
    </row>
    <row r="56" spans="1:3" x14ac:dyDescent="0.25">
      <c r="A56" t="str">
        <f>"0611893311050"</f>
        <v>0611893311050</v>
      </c>
      <c r="B56" t="str">
        <f>"CA0509"</f>
        <v>CA0509</v>
      </c>
      <c r="C56" t="s">
        <v>33</v>
      </c>
    </row>
    <row r="57" spans="1:3" x14ac:dyDescent="0.25">
      <c r="A57" t="str">
        <f>"0611893312050"</f>
        <v>0611893312050</v>
      </c>
      <c r="B57" t="str">
        <f>"CA0553"</f>
        <v>CA0553</v>
      </c>
      <c r="C57" t="s">
        <v>34</v>
      </c>
    </row>
    <row r="58" spans="1:3" x14ac:dyDescent="0.25">
      <c r="A58" t="str">
        <f>"0611893313050"</f>
        <v>0611893313050</v>
      </c>
      <c r="B58" t="str">
        <f>"CA0554"</f>
        <v>CA0554</v>
      </c>
      <c r="C58" t="s">
        <v>35</v>
      </c>
    </row>
    <row r="59" spans="1:3" x14ac:dyDescent="0.25">
      <c r="A59" t="str">
        <f>"0611893314050"</f>
        <v>0611893314050</v>
      </c>
      <c r="B59" t="str">
        <f>"CA0558"</f>
        <v>CA0558</v>
      </c>
      <c r="C59" t="s">
        <v>36</v>
      </c>
    </row>
    <row r="60" spans="1:3" x14ac:dyDescent="0.25">
      <c r="A60" t="str">
        <f>"0611893315050"</f>
        <v>0611893315050</v>
      </c>
      <c r="B60" t="str">
        <f>"CA0594"</f>
        <v>CA0594</v>
      </c>
      <c r="C60" t="s">
        <v>37</v>
      </c>
    </row>
    <row r="61" spans="1:3" x14ac:dyDescent="0.25">
      <c r="A61" t="str">
        <f>"0611831125100"</f>
        <v>0611831125100</v>
      </c>
      <c r="B61" t="str">
        <f>"LY5655"</f>
        <v>LY5655</v>
      </c>
      <c r="C61" t="s">
        <v>38</v>
      </c>
    </row>
    <row r="62" spans="1:3" x14ac:dyDescent="0.25">
      <c r="A62" t="str">
        <f>"0611893316050"</f>
        <v>0611893316050</v>
      </c>
      <c r="B62" t="str">
        <f>"CA0597"</f>
        <v>CA0597</v>
      </c>
      <c r="C62" t="s">
        <v>39</v>
      </c>
    </row>
    <row r="63" spans="1:3" x14ac:dyDescent="0.25">
      <c r="A63" t="str">
        <f>"0611893317050"</f>
        <v>0611893317050</v>
      </c>
      <c r="B63" t="str">
        <f>"CA0596"</f>
        <v>CA0596</v>
      </c>
      <c r="C63" t="s">
        <v>41</v>
      </c>
    </row>
    <row r="64" spans="1:3" x14ac:dyDescent="0.25">
      <c r="A64" t="str">
        <f>"0611893318050"</f>
        <v>0611893318050</v>
      </c>
      <c r="B64" t="str">
        <f>"CA0595"</f>
        <v>CA0595</v>
      </c>
      <c r="C64" t="s">
        <v>43</v>
      </c>
    </row>
    <row r="65" spans="1:3" x14ac:dyDescent="0.25">
      <c r="A65" t="str">
        <f>"0611893324050"</f>
        <v>0611893324050</v>
      </c>
      <c r="B65" t="str">
        <f>"CA0599"</f>
        <v>CA0599</v>
      </c>
      <c r="C65" t="s">
        <v>45</v>
      </c>
    </row>
    <row r="66" spans="1:3" x14ac:dyDescent="0.25">
      <c r="A66" t="str">
        <f>"0611893319050"</f>
        <v>0611893319050</v>
      </c>
      <c r="B66" t="str">
        <f>"CA0598"</f>
        <v>CA0598</v>
      </c>
      <c r="C66" t="s">
        <v>47</v>
      </c>
    </row>
    <row r="67" spans="1:3" x14ac:dyDescent="0.25">
      <c r="A67" t="str">
        <f>"0611831126100"</f>
        <v>0611831126100</v>
      </c>
      <c r="B67" t="str">
        <f>"LY5658"</f>
        <v>LY5658</v>
      </c>
      <c r="C67" t="s">
        <v>40</v>
      </c>
    </row>
    <row r="68" spans="1:3" x14ac:dyDescent="0.25">
      <c r="A68" t="str">
        <f>"0611831127100"</f>
        <v>0611831127100</v>
      </c>
      <c r="B68" t="str">
        <f>"LY0256"</f>
        <v>LY0256</v>
      </c>
      <c r="C68" t="s">
        <v>44</v>
      </c>
    </row>
    <row r="69" spans="1:3" x14ac:dyDescent="0.25">
      <c r="A69" t="str">
        <f>"0611831128100"</f>
        <v>0611831128100</v>
      </c>
      <c r="B69" t="str">
        <f>"LY5657"</f>
        <v>LY5657</v>
      </c>
      <c r="C69" t="s">
        <v>42</v>
      </c>
    </row>
    <row r="70" spans="1:3" x14ac:dyDescent="0.25">
      <c r="A70" t="str">
        <f>"0611831129100"</f>
        <v>0611831129100</v>
      </c>
      <c r="B70" t="str">
        <f>"LY0250"</f>
        <v>LY0250</v>
      </c>
      <c r="C70" t="s">
        <v>46</v>
      </c>
    </row>
    <row r="71" spans="1:3" x14ac:dyDescent="0.25">
      <c r="A71" t="str">
        <f>"0611831130100"</f>
        <v>0611831130100</v>
      </c>
      <c r="B71" t="str">
        <f>"LY0257"</f>
        <v>LY0257</v>
      </c>
      <c r="C71" t="s">
        <v>48</v>
      </c>
    </row>
    <row r="72" spans="1:3" x14ac:dyDescent="0.25">
      <c r="A72" t="str">
        <f>"0611893320050"</f>
        <v>0611893320050</v>
      </c>
      <c r="B72" t="str">
        <f>"CA0627"</f>
        <v>CA0627</v>
      </c>
      <c r="C72" t="s">
        <v>49</v>
      </c>
    </row>
    <row r="73" spans="1:3" x14ac:dyDescent="0.25">
      <c r="A73" t="str">
        <f>"0611831131100"</f>
        <v>0611831131100</v>
      </c>
      <c r="B73" t="str">
        <f>"LY0251"</f>
        <v>LY0251</v>
      </c>
      <c r="C73" t="s">
        <v>50</v>
      </c>
    </row>
    <row r="74" spans="1:3" x14ac:dyDescent="0.25">
      <c r="A74" t="str">
        <f>"0611893321050"</f>
        <v>0611893321050</v>
      </c>
      <c r="B74" t="str">
        <f>"CA0626"</f>
        <v>CA0626</v>
      </c>
      <c r="C74" t="s">
        <v>51</v>
      </c>
    </row>
    <row r="75" spans="1:3" x14ac:dyDescent="0.25">
      <c r="A75" t="str">
        <f>"0611831132100"</f>
        <v>0611831132100</v>
      </c>
      <c r="B75" t="str">
        <f>"LY0252"</f>
        <v>LY0252</v>
      </c>
      <c r="C75" t="s">
        <v>52</v>
      </c>
    </row>
    <row r="76" spans="1:3" x14ac:dyDescent="0.25">
      <c r="A76" t="str">
        <f>"0611893322050"</f>
        <v>0611893322050</v>
      </c>
      <c r="B76" t="str">
        <f>"CA0632"</f>
        <v>CA0632</v>
      </c>
      <c r="C76" t="s">
        <v>53</v>
      </c>
    </row>
    <row r="77" spans="1:3" x14ac:dyDescent="0.25">
      <c r="A77" t="str">
        <f>"0611893323050"</f>
        <v>0611893323050</v>
      </c>
      <c r="B77" t="str">
        <f>"CA0663"</f>
        <v>CA0663</v>
      </c>
      <c r="C77" t="s">
        <v>54</v>
      </c>
    </row>
    <row r="78" spans="1:3" x14ac:dyDescent="0.25">
      <c r="A78" t="str">
        <f>"0611831137100"</f>
        <v>0611831137100</v>
      </c>
      <c r="B78" t="str">
        <f>"LY0258"</f>
        <v>LY0258</v>
      </c>
      <c r="C78" t="s">
        <v>55</v>
      </c>
    </row>
    <row r="79" spans="1:3" x14ac:dyDescent="0.25">
      <c r="A79" t="str">
        <f>"0611893325050"</f>
        <v>0611893325050</v>
      </c>
      <c r="B79" t="str">
        <f>"CA0671"</f>
        <v>CA0671</v>
      </c>
      <c r="C79" t="s">
        <v>56</v>
      </c>
    </row>
    <row r="80" spans="1:3" x14ac:dyDescent="0.25">
      <c r="A80" t="str">
        <f>"0611893326050"</f>
        <v>0611893326050</v>
      </c>
      <c r="B80" t="str">
        <f>"CA0755"</f>
        <v>CA0755</v>
      </c>
      <c r="C80" t="s">
        <v>57</v>
      </c>
    </row>
    <row r="81" spans="1:3" x14ac:dyDescent="0.25">
      <c r="A81" t="str">
        <f>"0611860545050"</f>
        <v>0611860545050</v>
      </c>
      <c r="B81" t="str">
        <f>"CE1373"</f>
        <v>CE1373</v>
      </c>
      <c r="C81" t="s">
        <v>58</v>
      </c>
    </row>
    <row r="82" spans="1:3" x14ac:dyDescent="0.25">
      <c r="A82" t="str">
        <f>"0611893327050"</f>
        <v>0611893327050</v>
      </c>
      <c r="B82" t="str">
        <f>"CA0726"</f>
        <v>CA0726</v>
      </c>
      <c r="C82" t="s">
        <v>59</v>
      </c>
    </row>
    <row r="83" spans="1:3" x14ac:dyDescent="0.25">
      <c r="A83" t="str">
        <f>"0611893328050"</f>
        <v>0611893328050</v>
      </c>
      <c r="B83" t="str">
        <f>"CA0756"</f>
        <v>CA0756</v>
      </c>
      <c r="C83" t="s">
        <v>60</v>
      </c>
    </row>
    <row r="84" spans="1:3" x14ac:dyDescent="0.25">
      <c r="A84" t="str">
        <f>"0611893329050"</f>
        <v>0611893329050</v>
      </c>
      <c r="B84" t="str">
        <f>"CA0757"</f>
        <v>CA0757</v>
      </c>
      <c r="C84" t="s">
        <v>61</v>
      </c>
    </row>
    <row r="85" spans="1:3" x14ac:dyDescent="0.25">
      <c r="A85" t="str">
        <f>"0611893330050"</f>
        <v>0611893330050</v>
      </c>
      <c r="B85" t="str">
        <f>"CA0727"</f>
        <v>CA0727</v>
      </c>
      <c r="C85" t="s">
        <v>62</v>
      </c>
    </row>
    <row r="86" spans="1:3" x14ac:dyDescent="0.25">
      <c r="A86" t="str">
        <f>"0611893331050"</f>
        <v>0611893331050</v>
      </c>
      <c r="B86" t="str">
        <f>"CA0758"</f>
        <v>CA0758</v>
      </c>
      <c r="C86" t="s">
        <v>63</v>
      </c>
    </row>
    <row r="87" spans="1:3" x14ac:dyDescent="0.25">
      <c r="A87" t="str">
        <f>"0611860546050"</f>
        <v>0611860546050</v>
      </c>
      <c r="B87" t="str">
        <f>"CE1374"</f>
        <v>CE1374</v>
      </c>
      <c r="C87" t="s">
        <v>64</v>
      </c>
    </row>
    <row r="88" spans="1:3" x14ac:dyDescent="0.25">
      <c r="A88" t="str">
        <f>"0611893332050"</f>
        <v>0611893332050</v>
      </c>
      <c r="B88" t="str">
        <f>"CA0729"</f>
        <v>CA0729</v>
      </c>
      <c r="C88" t="s">
        <v>65</v>
      </c>
    </row>
    <row r="89" spans="1:3" x14ac:dyDescent="0.25">
      <c r="A89" t="str">
        <f>"0611893333050"</f>
        <v>0611893333050</v>
      </c>
      <c r="B89" t="str">
        <f>"CA0732"</f>
        <v>CA0732</v>
      </c>
      <c r="C89" t="s">
        <v>66</v>
      </c>
    </row>
    <row r="90" spans="1:3" x14ac:dyDescent="0.25">
      <c r="A90" t="str">
        <f>"0611893334050"</f>
        <v>0611893334050</v>
      </c>
      <c r="B90" t="str">
        <f>"CA0733"</f>
        <v>CA0733</v>
      </c>
      <c r="C90" t="s">
        <v>67</v>
      </c>
    </row>
    <row r="91" spans="1:3" x14ac:dyDescent="0.25">
      <c r="A91" t="str">
        <f>"0611831164025"</f>
        <v>0611831164025</v>
      </c>
      <c r="B91" t="str">
        <f>"MC3411"</f>
        <v>MC3411</v>
      </c>
      <c r="C91" t="s">
        <v>68</v>
      </c>
    </row>
    <row r="92" spans="1:3" x14ac:dyDescent="0.25">
      <c r="A92" t="str">
        <f>"0611831167025"</f>
        <v>0611831167025</v>
      </c>
      <c r="B92" t="str">
        <f>"MC3934"</f>
        <v>MC3934</v>
      </c>
      <c r="C92" t="s">
        <v>69</v>
      </c>
    </row>
    <row r="93" spans="1:3" x14ac:dyDescent="0.25">
      <c r="A93" t="str">
        <f>"0611831169025"</f>
        <v>0611831169025</v>
      </c>
      <c r="B93" t="str">
        <f>"MC4134"</f>
        <v>MC4134</v>
      </c>
      <c r="C93" t="s">
        <v>70</v>
      </c>
    </row>
    <row r="94" spans="1:3" x14ac:dyDescent="0.25">
      <c r="A94" t="str">
        <f>"0611860547050"</f>
        <v>0611860547050</v>
      </c>
      <c r="B94" t="str">
        <f>"CE0957"</f>
        <v>CE0957</v>
      </c>
      <c r="C94" t="s">
        <v>71</v>
      </c>
    </row>
    <row r="95" spans="1:3" x14ac:dyDescent="0.25">
      <c r="A95" t="str">
        <f>"0611860548050"</f>
        <v>0611860548050</v>
      </c>
      <c r="B95" t="str">
        <f>"CE0958"</f>
        <v>CE0958</v>
      </c>
      <c r="C95" t="s">
        <v>72</v>
      </c>
    </row>
    <row r="96" spans="1:3" x14ac:dyDescent="0.25">
      <c r="A96" t="str">
        <f>"0611860549050"</f>
        <v>0611860549050</v>
      </c>
      <c r="B96" t="str">
        <f>"CE0960"</f>
        <v>CE0960</v>
      </c>
      <c r="C96" t="s">
        <v>73</v>
      </c>
    </row>
    <row r="97" spans="1:3" x14ac:dyDescent="0.25">
      <c r="A97" t="str">
        <f>"0611860550050"</f>
        <v>0611860550050</v>
      </c>
      <c r="B97" t="str">
        <f>"CE0961"</f>
        <v>CE0961</v>
      </c>
      <c r="C97" t="s">
        <v>74</v>
      </c>
    </row>
    <row r="98" spans="1:3" x14ac:dyDescent="0.25">
      <c r="A98" t="str">
        <f>"0611860551050"</f>
        <v>0611860551050</v>
      </c>
      <c r="B98" t="str">
        <f>"CE0963"</f>
        <v>CE0963</v>
      </c>
      <c r="C98" t="s">
        <v>75</v>
      </c>
    </row>
    <row r="99" spans="1:3" x14ac:dyDescent="0.25">
      <c r="A99" t="str">
        <f>"0611860552050"</f>
        <v>0611860552050</v>
      </c>
      <c r="B99" t="str">
        <f>"CE0964"</f>
        <v>CE0964</v>
      </c>
      <c r="C99" t="s">
        <v>76</v>
      </c>
    </row>
    <row r="100" spans="1:3" x14ac:dyDescent="0.25">
      <c r="A100" t="str">
        <f>"0611831170025"</f>
        <v>0611831170025</v>
      </c>
      <c r="B100" t="str">
        <f>"MQ0686"</f>
        <v>MQ0686</v>
      </c>
      <c r="C100" t="s">
        <v>77</v>
      </c>
    </row>
    <row r="101" spans="1:3" x14ac:dyDescent="0.25">
      <c r="A101" t="str">
        <f>"0611860553050"</f>
        <v>0611860553050</v>
      </c>
      <c r="B101" t="str">
        <f>"CE0967"</f>
        <v>CE0967</v>
      </c>
      <c r="C101" t="s">
        <v>78</v>
      </c>
    </row>
    <row r="102" spans="1:3" x14ac:dyDescent="0.25">
      <c r="A102" t="str">
        <f>"0611860554050"</f>
        <v>0611860554050</v>
      </c>
      <c r="B102" t="str">
        <f>"CE1700"</f>
        <v>CE1700</v>
      </c>
      <c r="C102" t="s">
        <v>79</v>
      </c>
    </row>
    <row r="103" spans="1:3" x14ac:dyDescent="0.25">
      <c r="A103" t="str">
        <f>"0611860555050"</f>
        <v>0611860555050</v>
      </c>
      <c r="B103" t="str">
        <f>"CE1701"</f>
        <v>CE1701</v>
      </c>
      <c r="C103" t="s">
        <v>80</v>
      </c>
    </row>
    <row r="104" spans="1:3" x14ac:dyDescent="0.25">
      <c r="A104" t="str">
        <f>"0611860556050"</f>
        <v>0611860556050</v>
      </c>
      <c r="B104" t="str">
        <f>"CE1702"</f>
        <v>CE1702</v>
      </c>
      <c r="C104" t="s">
        <v>81</v>
      </c>
    </row>
    <row r="105" spans="1:3" x14ac:dyDescent="0.25">
      <c r="A105" t="str">
        <f>"0611831182025"</f>
        <v>0611831182025</v>
      </c>
      <c r="B105" t="str">
        <f>"MC2688"</f>
        <v>MC2688</v>
      </c>
      <c r="C105" t="s">
        <v>82</v>
      </c>
    </row>
    <row r="106" spans="1:3" x14ac:dyDescent="0.25">
      <c r="A106" t="str">
        <f>"0611860572050"</f>
        <v>0611860572050</v>
      </c>
      <c r="B106" t="str">
        <f>"CE0919"</f>
        <v>CE0919</v>
      </c>
      <c r="C106" t="s">
        <v>83</v>
      </c>
    </row>
    <row r="107" spans="1:3" x14ac:dyDescent="0.25">
      <c r="A107" t="str">
        <f>"0611860573050"</f>
        <v>0611860573050</v>
      </c>
      <c r="B107" t="str">
        <f>"CE1243"</f>
        <v>CE1243</v>
      </c>
      <c r="C107" t="s">
        <v>84</v>
      </c>
    </row>
    <row r="108" spans="1:3" x14ac:dyDescent="0.25">
      <c r="A108" t="str">
        <f>"0611860574050"</f>
        <v>0611860574050</v>
      </c>
      <c r="B108" t="str">
        <f>"CE0920"</f>
        <v>CE0920</v>
      </c>
      <c r="C108" t="s">
        <v>85</v>
      </c>
    </row>
    <row r="109" spans="1:3" x14ac:dyDescent="0.25">
      <c r="A109" t="str">
        <f>"0611860575050"</f>
        <v>0611860575050</v>
      </c>
      <c r="B109" t="str">
        <f>"CE1242"</f>
        <v>CE1242</v>
      </c>
      <c r="C109" t="s">
        <v>86</v>
      </c>
    </row>
    <row r="110" spans="1:3" x14ac:dyDescent="0.25">
      <c r="A110" t="str">
        <f>"0611860576050"</f>
        <v>0611860576050</v>
      </c>
      <c r="B110" t="str">
        <f>"CE0387"</f>
        <v>CE0387</v>
      </c>
      <c r="C110" t="s">
        <v>87</v>
      </c>
    </row>
    <row r="111" spans="1:3" x14ac:dyDescent="0.25">
      <c r="A111" t="str">
        <f>"0611836982100"</f>
        <v>0611836982100</v>
      </c>
      <c r="B111" t="str">
        <f>"LC3376"</f>
        <v>LC3376</v>
      </c>
      <c r="C111" t="s">
        <v>88</v>
      </c>
    </row>
    <row r="112" spans="1:3" x14ac:dyDescent="0.25">
      <c r="A112" t="str">
        <f>"0611893335050"</f>
        <v>0611893335050</v>
      </c>
      <c r="B112" t="str">
        <f>"CE1757"</f>
        <v>CE1757</v>
      </c>
      <c r="C112" t="s">
        <v>89</v>
      </c>
    </row>
    <row r="113" spans="1:3" x14ac:dyDescent="0.25">
      <c r="A113" t="str">
        <f>"0611884014050"</f>
        <v>0611884014050</v>
      </c>
      <c r="B113" t="str">
        <f>"CE1745"</f>
        <v>CE1745</v>
      </c>
      <c r="C113" t="s">
        <v>90</v>
      </c>
    </row>
    <row r="114" spans="1:3" x14ac:dyDescent="0.25">
      <c r="A114" t="str">
        <f>"0611884015050"</f>
        <v>0611884015050</v>
      </c>
      <c r="B114" t="str">
        <f>"CE1741"</f>
        <v>CE1741</v>
      </c>
      <c r="C114" t="s">
        <v>91</v>
      </c>
    </row>
    <row r="115" spans="1:3" x14ac:dyDescent="0.25">
      <c r="A115" t="str">
        <f>"0611884016050"</f>
        <v>0611884016050</v>
      </c>
      <c r="B115" t="str">
        <f>"CE1740"</f>
        <v>CE1740</v>
      </c>
      <c r="C115" t="s">
        <v>92</v>
      </c>
    </row>
    <row r="116" spans="1:3" x14ac:dyDescent="0.25">
      <c r="A116" t="str">
        <f>"0611831231100"</f>
        <v>0611831231100</v>
      </c>
      <c r="B116" t="str">
        <f>"LK3282"</f>
        <v>LK3282</v>
      </c>
      <c r="C116" t="s">
        <v>93</v>
      </c>
    </row>
    <row r="117" spans="1:3" x14ac:dyDescent="0.25">
      <c r="A117" t="str">
        <f>"0611831232100"</f>
        <v>0611831232100</v>
      </c>
      <c r="B117" t="str">
        <f>"LK3222"</f>
        <v>LK3222</v>
      </c>
      <c r="C117" t="s">
        <v>94</v>
      </c>
    </row>
    <row r="118" spans="1:3" x14ac:dyDescent="0.25">
      <c r="A118" t="str">
        <f>"0611831234100"</f>
        <v>0611831234100</v>
      </c>
      <c r="B118" t="str">
        <f>"LK3223"</f>
        <v>LK3223</v>
      </c>
      <c r="C118" t="s">
        <v>95</v>
      </c>
    </row>
    <row r="119" spans="1:3" x14ac:dyDescent="0.25">
      <c r="A119" t="str">
        <f>"0611831233100"</f>
        <v>0611831233100</v>
      </c>
      <c r="B119" t="str">
        <f>"LK3283"</f>
        <v>LK3283</v>
      </c>
      <c r="C119" t="s">
        <v>96</v>
      </c>
    </row>
    <row r="120" spans="1:3" x14ac:dyDescent="0.25">
      <c r="A120" t="str">
        <f>"0611831235100"</f>
        <v>0611831235100</v>
      </c>
      <c r="B120" t="str">
        <f>"LK3224"</f>
        <v>LK3224</v>
      </c>
      <c r="C120" t="s">
        <v>97</v>
      </c>
    </row>
    <row r="121" spans="1:3" x14ac:dyDescent="0.25">
      <c r="A121" t="str">
        <f>"0611831236100"</f>
        <v>0611831236100</v>
      </c>
      <c r="B121" t="str">
        <f>"LK3225"</f>
        <v>LK3225</v>
      </c>
      <c r="C121" t="s">
        <v>98</v>
      </c>
    </row>
    <row r="122" spans="1:3" x14ac:dyDescent="0.25">
      <c r="A122" t="str">
        <f>"0611831237100"</f>
        <v>0611831237100</v>
      </c>
      <c r="B122" t="str">
        <f>"LK3284"</f>
        <v>LK3284</v>
      </c>
      <c r="C122" t="s">
        <v>99</v>
      </c>
    </row>
    <row r="123" spans="1:3" x14ac:dyDescent="0.25">
      <c r="A123" t="str">
        <f>"0611831238100"</f>
        <v>0611831238100</v>
      </c>
      <c r="B123" t="str">
        <f>"LK3226"</f>
        <v>LK3226</v>
      </c>
      <c r="C123" t="s">
        <v>100</v>
      </c>
    </row>
    <row r="124" spans="1:3" x14ac:dyDescent="0.25">
      <c r="A124" t="str">
        <f>"0611831240100"</f>
        <v>0611831240100</v>
      </c>
      <c r="B124" t="str">
        <f>"LK3227"</f>
        <v>LK3227</v>
      </c>
      <c r="C124" t="s">
        <v>101</v>
      </c>
    </row>
    <row r="125" spans="1:3" x14ac:dyDescent="0.25">
      <c r="A125" t="str">
        <f>"0611831239100"</f>
        <v>0611831239100</v>
      </c>
      <c r="B125" t="str">
        <f>"LK4265"</f>
        <v>LK4265</v>
      </c>
      <c r="C125" t="s">
        <v>102</v>
      </c>
    </row>
    <row r="126" spans="1:3" x14ac:dyDescent="0.25">
      <c r="A126" t="str">
        <f>"0611831241100"</f>
        <v>0611831241100</v>
      </c>
      <c r="B126" t="str">
        <f>"LK3228"</f>
        <v>LK3228</v>
      </c>
      <c r="C126" t="s">
        <v>103</v>
      </c>
    </row>
    <row r="127" spans="1:3" x14ac:dyDescent="0.25">
      <c r="A127" t="str">
        <f>"0611831242100"</f>
        <v>0611831242100</v>
      </c>
      <c r="B127" t="str">
        <f>"LK3229"</f>
        <v>LK3229</v>
      </c>
      <c r="C127" t="s">
        <v>104</v>
      </c>
    </row>
    <row r="128" spans="1:3" x14ac:dyDescent="0.25">
      <c r="A128" t="str">
        <f>"0611831243100"</f>
        <v>0611831243100</v>
      </c>
      <c r="B128" t="str">
        <f>"LK3564"</f>
        <v>LK3564</v>
      </c>
      <c r="C128" t="s">
        <v>105</v>
      </c>
    </row>
    <row r="129" spans="1:3" x14ac:dyDescent="0.25">
      <c r="A129" t="str">
        <f>"0611831244100"</f>
        <v>0611831244100</v>
      </c>
      <c r="B129" t="str">
        <f>"LK3285"</f>
        <v>LK3285</v>
      </c>
      <c r="C129" t="s">
        <v>106</v>
      </c>
    </row>
    <row r="130" spans="1:3" x14ac:dyDescent="0.25">
      <c r="A130" t="str">
        <f>"0611856826100"</f>
        <v>0611856826100</v>
      </c>
      <c r="B130" t="str">
        <f>"LK7066"</f>
        <v>LK7066</v>
      </c>
      <c r="C130" t="s">
        <v>111</v>
      </c>
    </row>
    <row r="131" spans="1:3" x14ac:dyDescent="0.25">
      <c r="A131" t="str">
        <f>"0611856827100"</f>
        <v>0611856827100</v>
      </c>
      <c r="B131" t="str">
        <f>"LK7067"</f>
        <v>LK7067</v>
      </c>
      <c r="C131" t="s">
        <v>112</v>
      </c>
    </row>
    <row r="132" spans="1:3" x14ac:dyDescent="0.25">
      <c r="A132" t="str">
        <f>"0611856828100"</f>
        <v>0611856828100</v>
      </c>
      <c r="B132" t="str">
        <f>"LK7068"</f>
        <v>LK7068</v>
      </c>
      <c r="C132" t="s">
        <v>113</v>
      </c>
    </row>
    <row r="133" spans="1:3" x14ac:dyDescent="0.25">
      <c r="A133" t="str">
        <f>"0611856829100"</f>
        <v>0611856829100</v>
      </c>
      <c r="B133" t="str">
        <f>"LK7069"</f>
        <v>LK7069</v>
      </c>
      <c r="C133" t="s">
        <v>114</v>
      </c>
    </row>
    <row r="134" spans="1:3" x14ac:dyDescent="0.25">
      <c r="A134" t="str">
        <f>"0611893336050"</f>
        <v>0611893336050</v>
      </c>
      <c r="B134" t="str">
        <f>"CE1758"</f>
        <v>CE1758</v>
      </c>
      <c r="C134" t="s">
        <v>107</v>
      </c>
    </row>
    <row r="135" spans="1:3" x14ac:dyDescent="0.25">
      <c r="A135" t="str">
        <f>"0611893337050"</f>
        <v>0611893337050</v>
      </c>
      <c r="B135" t="str">
        <f>"CE1759"</f>
        <v>CE1759</v>
      </c>
      <c r="C135" t="s">
        <v>108</v>
      </c>
    </row>
    <row r="136" spans="1:3" x14ac:dyDescent="0.25">
      <c r="A136" t="str">
        <f>"0611893338050"</f>
        <v>0611893338050</v>
      </c>
      <c r="B136" t="str">
        <f>"CE1760"</f>
        <v>CE1760</v>
      </c>
      <c r="C136" t="s">
        <v>109</v>
      </c>
    </row>
    <row r="137" spans="1:3" x14ac:dyDescent="0.25">
      <c r="A137" t="str">
        <f>"0611893339050"</f>
        <v>0611893339050</v>
      </c>
      <c r="B137" t="str">
        <f>"CE1761"</f>
        <v>CE1761</v>
      </c>
      <c r="C137" t="s">
        <v>110</v>
      </c>
    </row>
    <row r="138" spans="1:3" x14ac:dyDescent="0.25">
      <c r="A138" t="str">
        <f>"0611831300100"</f>
        <v>0611831300100</v>
      </c>
      <c r="B138" t="str">
        <f>"LK5703"</f>
        <v>LK5703</v>
      </c>
      <c r="C138" t="s">
        <v>115</v>
      </c>
    </row>
    <row r="139" spans="1:3" x14ac:dyDescent="0.25">
      <c r="A139" t="str">
        <f>"0611831317100"</f>
        <v>0611831317100</v>
      </c>
      <c r="B139" t="str">
        <f>"LK6777"</f>
        <v>LK6777</v>
      </c>
      <c r="C139" t="s">
        <v>116</v>
      </c>
    </row>
    <row r="140" spans="1:3" x14ac:dyDescent="0.25">
      <c r="A140" t="str">
        <f>"0611831301100"</f>
        <v>0611831301100</v>
      </c>
      <c r="B140" t="str">
        <f>"LK5655"</f>
        <v>LK5655</v>
      </c>
      <c r="C140" t="s">
        <v>117</v>
      </c>
    </row>
    <row r="141" spans="1:3" x14ac:dyDescent="0.25">
      <c r="A141" t="str">
        <f>"0611831302100"</f>
        <v>0611831302100</v>
      </c>
      <c r="B141" t="str">
        <f>"LK5704"</f>
        <v>LK5704</v>
      </c>
      <c r="C141" t="s">
        <v>118</v>
      </c>
    </row>
    <row r="142" spans="1:3" x14ac:dyDescent="0.25">
      <c r="A142" t="str">
        <f>"0611831303100"</f>
        <v>0611831303100</v>
      </c>
      <c r="B142" t="str">
        <f>"LK5705"</f>
        <v>LK5705</v>
      </c>
      <c r="C142" t="s">
        <v>119</v>
      </c>
    </row>
    <row r="143" spans="1:3" x14ac:dyDescent="0.25">
      <c r="A143" t="str">
        <f>"0611831304100"</f>
        <v>0611831304100</v>
      </c>
      <c r="B143" t="str">
        <f>"LK5656"</f>
        <v>LK5656</v>
      </c>
      <c r="C143" t="s">
        <v>120</v>
      </c>
    </row>
    <row r="144" spans="1:3" x14ac:dyDescent="0.25">
      <c r="A144" t="str">
        <f>"0611831305100"</f>
        <v>0611831305100</v>
      </c>
      <c r="B144" t="str">
        <f>"LK5657"</f>
        <v>LK5657</v>
      </c>
      <c r="C144" t="s">
        <v>121</v>
      </c>
    </row>
    <row r="145" spans="1:3" x14ac:dyDescent="0.25">
      <c r="A145" t="str">
        <f>"0611831307100"</f>
        <v>0611831307100</v>
      </c>
      <c r="B145" t="str">
        <f>"LK5658"</f>
        <v>LK5658</v>
      </c>
      <c r="C145" t="s">
        <v>122</v>
      </c>
    </row>
    <row r="146" spans="1:3" x14ac:dyDescent="0.25">
      <c r="A146" t="str">
        <f>"0611831308100"</f>
        <v>0611831308100</v>
      </c>
      <c r="B146" t="str">
        <f>"LK6019"</f>
        <v>LK6019</v>
      </c>
      <c r="C146" t="s">
        <v>123</v>
      </c>
    </row>
    <row r="147" spans="1:3" x14ac:dyDescent="0.25">
      <c r="A147" t="str">
        <f>"0611831309100"</f>
        <v>0611831309100</v>
      </c>
      <c r="B147" t="str">
        <f>"LK6983"</f>
        <v>LK6983</v>
      </c>
      <c r="C147" t="s">
        <v>124</v>
      </c>
    </row>
    <row r="148" spans="1:3" x14ac:dyDescent="0.25">
      <c r="A148" t="str">
        <f>"0611831361100"</f>
        <v>0611831361100</v>
      </c>
      <c r="B148" t="str">
        <f>"LB1042"</f>
        <v>LB1042</v>
      </c>
      <c r="C148" t="s">
        <v>125</v>
      </c>
    </row>
    <row r="149" spans="1:3" x14ac:dyDescent="0.25">
      <c r="A149" t="str">
        <f>"0611831362100"</f>
        <v>0611831362100</v>
      </c>
      <c r="B149" t="str">
        <f>"LB1043"</f>
        <v>LB1043</v>
      </c>
      <c r="C149" t="s">
        <v>126</v>
      </c>
    </row>
    <row r="150" spans="1:3" x14ac:dyDescent="0.25">
      <c r="A150" t="str">
        <f>"0611831364100"</f>
        <v>0611831364100</v>
      </c>
      <c r="B150" t="str">
        <f>"LB0893"</f>
        <v>LB0893</v>
      </c>
      <c r="C150" t="s">
        <v>127</v>
      </c>
    </row>
    <row r="151" spans="1:3" x14ac:dyDescent="0.25">
      <c r="A151" t="str">
        <f>"0611831365100"</f>
        <v>0611831365100</v>
      </c>
      <c r="B151" t="str">
        <f>"LB0792"</f>
        <v>LB0792</v>
      </c>
      <c r="C151" t="s">
        <v>128</v>
      </c>
    </row>
    <row r="152" spans="1:3" x14ac:dyDescent="0.25">
      <c r="A152" t="str">
        <f>"0611831366100"</f>
        <v>0611831366100</v>
      </c>
      <c r="B152" t="str">
        <f>"LB0793"</f>
        <v>LB0793</v>
      </c>
      <c r="C152" t="s">
        <v>129</v>
      </c>
    </row>
    <row r="153" spans="1:3" x14ac:dyDescent="0.25">
      <c r="A153" t="str">
        <f>"0611831363100"</f>
        <v>0611831363100</v>
      </c>
      <c r="B153" t="str">
        <f>"LB0794"</f>
        <v>LB0794</v>
      </c>
      <c r="C153" t="s">
        <v>130</v>
      </c>
    </row>
    <row r="154" spans="1:3" x14ac:dyDescent="0.25">
      <c r="A154" t="str">
        <f>"0611831367100"</f>
        <v>0611831367100</v>
      </c>
      <c r="B154" t="str">
        <f>"LB0795"</f>
        <v>LB0795</v>
      </c>
      <c r="C154" t="s">
        <v>131</v>
      </c>
    </row>
    <row r="155" spans="1:3" x14ac:dyDescent="0.25">
      <c r="A155" t="str">
        <f>"0611831368100"</f>
        <v>0611831368100</v>
      </c>
      <c r="B155" t="str">
        <f>"LB0796"</f>
        <v>LB0796</v>
      </c>
      <c r="C155" t="s">
        <v>132</v>
      </c>
    </row>
    <row r="156" spans="1:3" x14ac:dyDescent="0.25">
      <c r="A156" t="str">
        <f>"0611831373100"</f>
        <v>0611831373100</v>
      </c>
      <c r="B156" t="str">
        <f>"LB0797"</f>
        <v>LB0797</v>
      </c>
      <c r="C156" t="s">
        <v>133</v>
      </c>
    </row>
    <row r="157" spans="1:3" x14ac:dyDescent="0.25">
      <c r="A157" t="str">
        <f>"0611831369100"</f>
        <v>0611831369100</v>
      </c>
      <c r="B157" t="str">
        <f>"LB1044"</f>
        <v>LB1044</v>
      </c>
      <c r="C157" t="s">
        <v>134</v>
      </c>
    </row>
    <row r="158" spans="1:3" x14ac:dyDescent="0.25">
      <c r="A158" t="str">
        <f>"0611831370100"</f>
        <v>0611831370100</v>
      </c>
      <c r="B158" t="str">
        <f>"LB0798"</f>
        <v>LB0798</v>
      </c>
      <c r="C158" t="s">
        <v>135</v>
      </c>
    </row>
    <row r="159" spans="1:3" x14ac:dyDescent="0.25">
      <c r="A159" t="str">
        <f>"0611831372100"</f>
        <v>0611831372100</v>
      </c>
      <c r="B159" t="str">
        <f>"LB0799"</f>
        <v>LB0799</v>
      </c>
      <c r="C159" t="s">
        <v>136</v>
      </c>
    </row>
    <row r="160" spans="1:3" x14ac:dyDescent="0.25">
      <c r="A160" t="str">
        <f>"0611831371100"</f>
        <v>0611831371100</v>
      </c>
      <c r="B160" t="str">
        <f>"LB0800"</f>
        <v>LB0800</v>
      </c>
      <c r="C160" t="s">
        <v>137</v>
      </c>
    </row>
    <row r="161" spans="1:3" x14ac:dyDescent="0.25">
      <c r="A161" t="str">
        <f>"0611860601050"</f>
        <v>0611860601050</v>
      </c>
      <c r="B161" t="str">
        <f>"CE1589"</f>
        <v>CE1589</v>
      </c>
      <c r="C161" t="s">
        <v>138</v>
      </c>
    </row>
    <row r="162" spans="1:3" x14ac:dyDescent="0.25">
      <c r="A162" t="str">
        <f>"0611860602050"</f>
        <v>0611860602050</v>
      </c>
      <c r="B162" t="str">
        <f>"CE1469"</f>
        <v>CE1469</v>
      </c>
      <c r="C162" t="s">
        <v>139</v>
      </c>
    </row>
    <row r="163" spans="1:3" x14ac:dyDescent="0.25">
      <c r="A163" t="str">
        <f>"0611860603050"</f>
        <v>0611860603050</v>
      </c>
      <c r="B163" t="str">
        <f>"CE1470"</f>
        <v>CE1470</v>
      </c>
      <c r="C163" t="s">
        <v>140</v>
      </c>
    </row>
    <row r="164" spans="1:3" x14ac:dyDescent="0.25">
      <c r="A164" t="str">
        <f>"0611860604050"</f>
        <v>0611860604050</v>
      </c>
      <c r="B164" t="str">
        <f>"CE1471"</f>
        <v>CE1471</v>
      </c>
      <c r="C164" t="s">
        <v>141</v>
      </c>
    </row>
    <row r="165" spans="1:3" x14ac:dyDescent="0.25">
      <c r="A165" t="str">
        <f>"0611860605050"</f>
        <v>0611860605050</v>
      </c>
      <c r="B165" t="str">
        <f>"CE1472"</f>
        <v>CE1472</v>
      </c>
      <c r="C165" t="s">
        <v>142</v>
      </c>
    </row>
    <row r="166" spans="1:3" x14ac:dyDescent="0.25">
      <c r="A166" t="str">
        <f>"0611860606050"</f>
        <v>0611860606050</v>
      </c>
      <c r="B166" t="str">
        <f>"CE1473"</f>
        <v>CE1473</v>
      </c>
      <c r="C166" t="s">
        <v>143</v>
      </c>
    </row>
    <row r="167" spans="1:3" x14ac:dyDescent="0.25">
      <c r="A167" t="str">
        <f>"0611860607050"</f>
        <v>0611860607050</v>
      </c>
      <c r="B167" t="str">
        <f>"CE1520"</f>
        <v>CE1520</v>
      </c>
      <c r="C167" t="s">
        <v>144</v>
      </c>
    </row>
    <row r="168" spans="1:3" x14ac:dyDescent="0.25">
      <c r="A168" t="str">
        <f>"0611860608050"</f>
        <v>0611860608050</v>
      </c>
      <c r="B168" t="str">
        <f>"CE1293"</f>
        <v>CE1293</v>
      </c>
      <c r="C168" t="s">
        <v>145</v>
      </c>
    </row>
    <row r="169" spans="1:3" x14ac:dyDescent="0.25">
      <c r="A169" t="str">
        <f>"0611860609050"</f>
        <v>0611860609050</v>
      </c>
      <c r="B169" t="str">
        <f>"CE1294"</f>
        <v>CE1294</v>
      </c>
      <c r="C169" t="s">
        <v>146</v>
      </c>
    </row>
    <row r="170" spans="1:3" x14ac:dyDescent="0.25">
      <c r="A170" t="str">
        <f>"0611831663100"</f>
        <v>0611831663100</v>
      </c>
      <c r="B170" t="str">
        <f>"LK6357"</f>
        <v>LK6357</v>
      </c>
      <c r="C170" t="s">
        <v>148</v>
      </c>
    </row>
    <row r="171" spans="1:3" x14ac:dyDescent="0.25">
      <c r="A171" t="str">
        <f>"0611831664100"</f>
        <v>0611831664100</v>
      </c>
      <c r="B171" t="str">
        <f>"LK6597"</f>
        <v>LK6597</v>
      </c>
      <c r="C171" t="s">
        <v>147</v>
      </c>
    </row>
    <row r="172" spans="1:3" x14ac:dyDescent="0.25">
      <c r="A172" t="str">
        <f>"0611831665100"</f>
        <v>0611831665100</v>
      </c>
      <c r="B172" t="str">
        <f>"LK6358"</f>
        <v>LK6358</v>
      </c>
      <c r="C172" t="s">
        <v>149</v>
      </c>
    </row>
    <row r="173" spans="1:3" x14ac:dyDescent="0.25">
      <c r="A173" t="str">
        <f>"0611831666100"</f>
        <v>0611831666100</v>
      </c>
      <c r="B173" t="str">
        <f>"LK6359"</f>
        <v>LK6359</v>
      </c>
      <c r="C173" t="s">
        <v>150</v>
      </c>
    </row>
    <row r="174" spans="1:3" x14ac:dyDescent="0.25">
      <c r="A174" t="str">
        <f>"0611831667100"</f>
        <v>0611831667100</v>
      </c>
      <c r="B174" t="str">
        <f>"LK6033"</f>
        <v>LK6033</v>
      </c>
      <c r="C174" t="s">
        <v>151</v>
      </c>
    </row>
    <row r="175" spans="1:3" x14ac:dyDescent="0.25">
      <c r="A175" t="str">
        <f>"0611831668100"</f>
        <v>0611831668100</v>
      </c>
      <c r="B175" t="str">
        <f>"LK6034"</f>
        <v>LK6034</v>
      </c>
      <c r="C175" t="s">
        <v>152</v>
      </c>
    </row>
    <row r="176" spans="1:3" x14ac:dyDescent="0.25">
      <c r="A176" t="str">
        <f>"0611831669100"</f>
        <v>0611831669100</v>
      </c>
      <c r="B176" t="str">
        <f>"LK6035"</f>
        <v>LK6035</v>
      </c>
      <c r="C176" t="s">
        <v>153</v>
      </c>
    </row>
    <row r="177" spans="1:3" x14ac:dyDescent="0.25">
      <c r="A177" t="str">
        <f>"0611831670100"</f>
        <v>0611831670100</v>
      </c>
      <c r="B177" t="str">
        <f>"LK6036"</f>
        <v>LK6036</v>
      </c>
      <c r="C177" t="s">
        <v>154</v>
      </c>
    </row>
    <row r="178" spans="1:3" x14ac:dyDescent="0.25">
      <c r="A178" t="str">
        <f>"0611831671100"</f>
        <v>0611831671100</v>
      </c>
      <c r="B178" t="str">
        <f>"LK6037"</f>
        <v>LK6037</v>
      </c>
      <c r="C178" t="s">
        <v>155</v>
      </c>
    </row>
    <row r="179" spans="1:3" x14ac:dyDescent="0.25">
      <c r="A179" t="str">
        <f>"0611831699100"</f>
        <v>0611831699100</v>
      </c>
      <c r="B179" t="str">
        <f>"LK3787"</f>
        <v>LK3787</v>
      </c>
      <c r="C179" t="s">
        <v>156</v>
      </c>
    </row>
    <row r="180" spans="1:3" x14ac:dyDescent="0.25">
      <c r="A180" t="str">
        <f>"0611831700100"</f>
        <v>0611831700100</v>
      </c>
      <c r="B180" t="str">
        <f>"LK3788"</f>
        <v>LK3788</v>
      </c>
      <c r="C180" t="s">
        <v>157</v>
      </c>
    </row>
    <row r="181" spans="1:3" x14ac:dyDescent="0.25">
      <c r="A181" t="str">
        <f>"0611831701100"</f>
        <v>0611831701100</v>
      </c>
      <c r="B181" t="str">
        <f>"LK3789"</f>
        <v>LK3789</v>
      </c>
      <c r="C181" t="s">
        <v>158</v>
      </c>
    </row>
    <row r="182" spans="1:3" x14ac:dyDescent="0.25">
      <c r="A182" t="str">
        <f>"0611831702100"</f>
        <v>0611831702100</v>
      </c>
      <c r="B182" t="str">
        <f>"LK3790"</f>
        <v>LK3790</v>
      </c>
      <c r="C182" t="s">
        <v>159</v>
      </c>
    </row>
    <row r="183" spans="1:3" x14ac:dyDescent="0.25">
      <c r="A183" t="str">
        <f>"0611831725025"</f>
        <v>0611831725025</v>
      </c>
      <c r="B183" t="str">
        <f>"MC4321"</f>
        <v>MC4321</v>
      </c>
      <c r="C183" t="s">
        <v>160</v>
      </c>
    </row>
    <row r="184" spans="1:3" x14ac:dyDescent="0.25">
      <c r="A184" t="str">
        <f>"0611831726025"</f>
        <v>0611831726025</v>
      </c>
      <c r="B184" t="str">
        <f>"MC4322"</f>
        <v>MC4322</v>
      </c>
      <c r="C184" t="s">
        <v>161</v>
      </c>
    </row>
    <row r="185" spans="1:3" x14ac:dyDescent="0.25">
      <c r="A185" t="str">
        <f>"0611831727025"</f>
        <v>0611831727025</v>
      </c>
      <c r="B185" t="str">
        <f>"MC4323"</f>
        <v>MC4323</v>
      </c>
      <c r="C185" t="s">
        <v>162</v>
      </c>
    </row>
    <row r="186" spans="1:3" x14ac:dyDescent="0.25">
      <c r="A186" t="str">
        <f>"0611831748025"</f>
        <v>0611831748025</v>
      </c>
      <c r="B186" t="str">
        <f>"MC4137"</f>
        <v>MC4137</v>
      </c>
      <c r="C186" t="s">
        <v>163</v>
      </c>
    </row>
    <row r="187" spans="1:3" x14ac:dyDescent="0.25">
      <c r="A187" t="str">
        <f>"0611860677050"</f>
        <v>0611860677050</v>
      </c>
      <c r="B187" t="str">
        <f>"CE1637"</f>
        <v>CE1637</v>
      </c>
      <c r="C187" t="s">
        <v>164</v>
      </c>
    </row>
    <row r="188" spans="1:3" x14ac:dyDescent="0.25">
      <c r="A188" t="str">
        <f>"0611884055050"</f>
        <v>0611884055050</v>
      </c>
      <c r="B188" t="str">
        <f>"CE1747"</f>
        <v>CE1747</v>
      </c>
      <c r="C188" t="s">
        <v>165</v>
      </c>
    </row>
    <row r="189" spans="1:3" x14ac:dyDescent="0.25">
      <c r="A189" t="str">
        <f>"0611860698050"</f>
        <v>0611860698050</v>
      </c>
      <c r="B189" t="str">
        <f>"CE1641"</f>
        <v>CE1641</v>
      </c>
      <c r="C189" t="s">
        <v>166</v>
      </c>
    </row>
    <row r="190" spans="1:3" x14ac:dyDescent="0.25">
      <c r="A190" t="str">
        <f>"0611860678050"</f>
        <v>0611860678050</v>
      </c>
      <c r="B190" t="str">
        <f>"CE1638"</f>
        <v>CE1638</v>
      </c>
      <c r="C190" t="s">
        <v>167</v>
      </c>
    </row>
    <row r="191" spans="1:3" x14ac:dyDescent="0.25">
      <c r="A191" t="str">
        <f>"0611860699050"</f>
        <v>0611860699050</v>
      </c>
      <c r="B191" t="str">
        <f>"CE1642"</f>
        <v>CE1642</v>
      </c>
      <c r="C191" t="s">
        <v>168</v>
      </c>
    </row>
    <row r="192" spans="1:3" x14ac:dyDescent="0.25">
      <c r="A192" t="str">
        <f>"0611860679050"</f>
        <v>0611860679050</v>
      </c>
      <c r="B192" t="str">
        <f>"CE1639"</f>
        <v>CE1639</v>
      </c>
      <c r="C192" t="s">
        <v>169</v>
      </c>
    </row>
    <row r="193" spans="1:3" x14ac:dyDescent="0.25">
      <c r="A193" t="str">
        <f>"0611860680050"</f>
        <v>0611860680050</v>
      </c>
      <c r="B193" t="str">
        <f>"CE1590"</f>
        <v>CE1590</v>
      </c>
      <c r="C193" t="s">
        <v>170</v>
      </c>
    </row>
    <row r="194" spans="1:3" x14ac:dyDescent="0.25">
      <c r="A194" t="str">
        <f>"0611860681050"</f>
        <v>0611860681050</v>
      </c>
      <c r="B194" t="str">
        <f>"CE0388"</f>
        <v>CE0388</v>
      </c>
      <c r="C194" t="s">
        <v>171</v>
      </c>
    </row>
    <row r="195" spans="1:3" x14ac:dyDescent="0.25">
      <c r="A195" t="str">
        <f>"0611860682050"</f>
        <v>0611860682050</v>
      </c>
      <c r="B195" t="str">
        <f>"CE0764"</f>
        <v>CE0764</v>
      </c>
      <c r="C195" t="s">
        <v>172</v>
      </c>
    </row>
    <row r="196" spans="1:3" x14ac:dyDescent="0.25">
      <c r="A196" t="str">
        <f>"0611860683050"</f>
        <v>0611860683050</v>
      </c>
      <c r="B196" t="str">
        <f>"CE1298"</f>
        <v>CE1298</v>
      </c>
      <c r="C196" t="s">
        <v>173</v>
      </c>
    </row>
    <row r="197" spans="1:3" x14ac:dyDescent="0.25">
      <c r="A197" t="str">
        <f>"0611860684050"</f>
        <v>0611860684050</v>
      </c>
      <c r="B197" t="str">
        <f>"CE0843"</f>
        <v>CE0843</v>
      </c>
      <c r="C197" t="s">
        <v>174</v>
      </c>
    </row>
    <row r="198" spans="1:3" x14ac:dyDescent="0.25">
      <c r="A198" t="str">
        <f>"0611860697050"</f>
        <v>0611860697050</v>
      </c>
      <c r="B198" t="str">
        <f>"CE0389"</f>
        <v>CE0389</v>
      </c>
      <c r="C198" t="s">
        <v>175</v>
      </c>
    </row>
    <row r="199" spans="1:3" x14ac:dyDescent="0.25">
      <c r="A199" t="str">
        <f>"0611832065100"</f>
        <v>0611832065100</v>
      </c>
      <c r="B199" t="str">
        <f>"LK6994"</f>
        <v>LK6994</v>
      </c>
      <c r="C199" t="s">
        <v>176</v>
      </c>
    </row>
    <row r="200" spans="1:3" x14ac:dyDescent="0.25">
      <c r="A200" t="str">
        <f>"0611832066100"</f>
        <v>0611832066100</v>
      </c>
      <c r="B200" t="str">
        <f>"LK6995"</f>
        <v>LK6995</v>
      </c>
      <c r="C200" t="s">
        <v>177</v>
      </c>
    </row>
    <row r="201" spans="1:3" x14ac:dyDescent="0.25">
      <c r="A201" t="str">
        <f>"0611832067100"</f>
        <v>0611832067100</v>
      </c>
      <c r="B201" t="str">
        <f>"LK6996"</f>
        <v>LK6996</v>
      </c>
      <c r="C201" t="s">
        <v>178</v>
      </c>
    </row>
    <row r="202" spans="1:3" x14ac:dyDescent="0.25">
      <c r="A202" t="str">
        <f>"0611860788050"</f>
        <v>0611860788050</v>
      </c>
      <c r="B202" t="str">
        <f>"CE1171"</f>
        <v>CE1171</v>
      </c>
      <c r="C202" t="s">
        <v>179</v>
      </c>
    </row>
    <row r="203" spans="1:3" x14ac:dyDescent="0.25">
      <c r="A203" t="str">
        <f>"0611860789050"</f>
        <v>0611860789050</v>
      </c>
      <c r="B203" t="str">
        <f>"CE1172"</f>
        <v>CE1172</v>
      </c>
      <c r="C203" t="s">
        <v>180</v>
      </c>
    </row>
    <row r="204" spans="1:3" x14ac:dyDescent="0.25">
      <c r="A204" t="str">
        <f>"0611860791050"</f>
        <v>0611860791050</v>
      </c>
      <c r="B204" t="str">
        <f>"CE1643"</f>
        <v>CE1643</v>
      </c>
      <c r="C204" t="s">
        <v>182</v>
      </c>
    </row>
    <row r="205" spans="1:3" x14ac:dyDescent="0.25">
      <c r="A205" t="str">
        <f>"0611860790050"</f>
        <v>0611860790050</v>
      </c>
      <c r="B205" t="str">
        <f>"CE1173"</f>
        <v>CE1173</v>
      </c>
      <c r="C205" t="s">
        <v>181</v>
      </c>
    </row>
    <row r="206" spans="1:3" x14ac:dyDescent="0.25">
      <c r="A206" t="str">
        <f>"0611860792050"</f>
        <v>0611860792050</v>
      </c>
      <c r="B206" t="str">
        <f>"CE1266"</f>
        <v>CE1266</v>
      </c>
      <c r="C206" t="s">
        <v>183</v>
      </c>
    </row>
    <row r="207" spans="1:3" x14ac:dyDescent="0.25">
      <c r="A207" t="str">
        <f>"0611860793050"</f>
        <v>0611860793050</v>
      </c>
      <c r="B207" t="str">
        <f>"CE1174"</f>
        <v>CE1174</v>
      </c>
      <c r="C207" t="s">
        <v>184</v>
      </c>
    </row>
    <row r="208" spans="1:3" x14ac:dyDescent="0.25">
      <c r="A208" t="str">
        <f>"0611860795050"</f>
        <v>0611860795050</v>
      </c>
      <c r="B208" t="str">
        <f>"CE1267"</f>
        <v>CE1267</v>
      </c>
      <c r="C208" t="s">
        <v>185</v>
      </c>
    </row>
    <row r="209" spans="1:3" x14ac:dyDescent="0.25">
      <c r="A209" t="str">
        <f>"0611860796050"</f>
        <v>0611860796050</v>
      </c>
      <c r="B209" t="str">
        <f>"CE1268"</f>
        <v>CE1268</v>
      </c>
      <c r="C209" t="s">
        <v>186</v>
      </c>
    </row>
    <row r="210" spans="1:3" x14ac:dyDescent="0.25">
      <c r="A210" t="str">
        <f>"0611860797050"</f>
        <v>0611860797050</v>
      </c>
      <c r="B210" t="str">
        <f>"CE1176"</f>
        <v>CE1176</v>
      </c>
      <c r="C210" t="s">
        <v>187</v>
      </c>
    </row>
    <row r="211" spans="1:3" x14ac:dyDescent="0.25">
      <c r="A211" t="str">
        <f>"0611860829050"</f>
        <v>0611860829050</v>
      </c>
      <c r="B211" t="str">
        <f>"CE0809"</f>
        <v>CE0809</v>
      </c>
      <c r="C211" t="s">
        <v>188</v>
      </c>
    </row>
    <row r="212" spans="1:3" x14ac:dyDescent="0.25">
      <c r="A212" t="str">
        <f>"0611860830050"</f>
        <v>0611860830050</v>
      </c>
      <c r="B212" t="str">
        <f>"CE1269"</f>
        <v>CE1269</v>
      </c>
      <c r="C212" t="s">
        <v>189</v>
      </c>
    </row>
    <row r="213" spans="1:3" x14ac:dyDescent="0.25">
      <c r="A213" t="str">
        <f>"0611893349050"</f>
        <v>0611893349050</v>
      </c>
      <c r="B213" t="str">
        <f>"CE1762"</f>
        <v>CE1762</v>
      </c>
      <c r="C213" t="s">
        <v>190</v>
      </c>
    </row>
    <row r="214" spans="1:3" x14ac:dyDescent="0.25">
      <c r="A214" t="str">
        <f>"0611860831050"</f>
        <v>0611860831050</v>
      </c>
      <c r="B214" t="str">
        <f>"CE0810"</f>
        <v>CE0810</v>
      </c>
      <c r="C214" t="s">
        <v>191</v>
      </c>
    </row>
    <row r="215" spans="1:3" x14ac:dyDescent="0.25">
      <c r="A215" t="str">
        <f>"0611860832050"</f>
        <v>0611860832050</v>
      </c>
      <c r="B215" t="str">
        <f>"CE1214"</f>
        <v>CE1214</v>
      </c>
      <c r="C215" t="s">
        <v>192</v>
      </c>
    </row>
    <row r="216" spans="1:3" x14ac:dyDescent="0.25">
      <c r="A216" t="str">
        <f>"0611884073050"</f>
        <v>0611884073050</v>
      </c>
      <c r="B216" t="str">
        <f>"CE0397"</f>
        <v>CE0397</v>
      </c>
      <c r="C216" t="s">
        <v>193</v>
      </c>
    </row>
    <row r="217" spans="1:3" x14ac:dyDescent="0.25">
      <c r="A217" t="str">
        <f>"0611860833050"</f>
        <v>0611860833050</v>
      </c>
      <c r="B217" t="str">
        <f>"CE1085"</f>
        <v>CE1085</v>
      </c>
      <c r="C217" t="s">
        <v>194</v>
      </c>
    </row>
    <row r="218" spans="1:3" x14ac:dyDescent="0.25">
      <c r="A218" t="str">
        <f>"0611884074050"</f>
        <v>0611884074050</v>
      </c>
      <c r="B218" t="str">
        <f>"CE1727"</f>
        <v>CE1727</v>
      </c>
      <c r="C218" t="s">
        <v>195</v>
      </c>
    </row>
    <row r="219" spans="1:3" x14ac:dyDescent="0.25">
      <c r="A219" t="str">
        <f>"0611860834050"</f>
        <v>0611860834050</v>
      </c>
      <c r="B219" t="str">
        <f>"CE1177"</f>
        <v>CE1177</v>
      </c>
      <c r="C219" t="s">
        <v>196</v>
      </c>
    </row>
    <row r="220" spans="1:3" x14ac:dyDescent="0.25">
      <c r="A220" t="str">
        <f>"0611860835050"</f>
        <v>0611860835050</v>
      </c>
      <c r="B220" t="str">
        <f>"CE1299"</f>
        <v>CE1299</v>
      </c>
      <c r="C220" t="s">
        <v>197</v>
      </c>
    </row>
    <row r="221" spans="1:3" x14ac:dyDescent="0.25">
      <c r="A221" t="str">
        <f>"0611860837050"</f>
        <v>0611860837050</v>
      </c>
      <c r="B221" t="str">
        <f>"CE1271"</f>
        <v>CE1271</v>
      </c>
      <c r="C221" t="s">
        <v>198</v>
      </c>
    </row>
    <row r="222" spans="1:3" x14ac:dyDescent="0.25">
      <c r="A222" t="str">
        <f>"0611860838050"</f>
        <v>0611860838050</v>
      </c>
      <c r="B222" t="str">
        <f>"CE0399"</f>
        <v>CE0399</v>
      </c>
      <c r="C222" t="s">
        <v>199</v>
      </c>
    </row>
    <row r="223" spans="1:3" x14ac:dyDescent="0.25">
      <c r="A223" t="str">
        <f>"0611860839050"</f>
        <v>0611860839050</v>
      </c>
      <c r="B223" t="str">
        <f>"CE1644"</f>
        <v>CE1644</v>
      </c>
      <c r="C223" t="s">
        <v>200</v>
      </c>
    </row>
    <row r="224" spans="1:3" x14ac:dyDescent="0.25">
      <c r="A224" t="str">
        <f>"0611860840050"</f>
        <v>0611860840050</v>
      </c>
      <c r="B224" t="str">
        <f>"CE1645"</f>
        <v>CE1645</v>
      </c>
      <c r="C224" t="s">
        <v>201</v>
      </c>
    </row>
    <row r="225" spans="1:3" x14ac:dyDescent="0.25">
      <c r="A225" t="str">
        <f>"0611860841050"</f>
        <v>0611860841050</v>
      </c>
      <c r="B225" t="str">
        <f>"CE1591"</f>
        <v>CE1591</v>
      </c>
      <c r="C225" t="s">
        <v>202</v>
      </c>
    </row>
    <row r="226" spans="1:3" x14ac:dyDescent="0.25">
      <c r="A226" t="str">
        <f>"0611860842050"</f>
        <v>0611860842050</v>
      </c>
      <c r="B226" t="str">
        <f>"CE0400"</f>
        <v>CE0400</v>
      </c>
      <c r="C226" t="s">
        <v>203</v>
      </c>
    </row>
    <row r="227" spans="1:3" x14ac:dyDescent="0.25">
      <c r="A227" t="str">
        <f>"0611860843050"</f>
        <v>0611860843050</v>
      </c>
      <c r="B227" t="str">
        <f>"CE0401"</f>
        <v>CE0401</v>
      </c>
      <c r="C227" t="s">
        <v>204</v>
      </c>
    </row>
    <row r="228" spans="1:3" x14ac:dyDescent="0.25">
      <c r="A228" t="str">
        <f>"0611860844050"</f>
        <v>0611860844050</v>
      </c>
      <c r="B228" t="str">
        <f>"CE0402"</f>
        <v>CE0402</v>
      </c>
      <c r="C228" t="s">
        <v>205</v>
      </c>
    </row>
    <row r="229" spans="1:3" x14ac:dyDescent="0.25">
      <c r="A229" t="str">
        <f>"0611860845050"</f>
        <v>0611860845050</v>
      </c>
      <c r="B229" t="str">
        <f>"CE0403"</f>
        <v>CE0403</v>
      </c>
      <c r="C229" t="s">
        <v>206</v>
      </c>
    </row>
    <row r="230" spans="1:3" x14ac:dyDescent="0.25">
      <c r="A230" t="str">
        <f>"0611860847050"</f>
        <v>0611860847050</v>
      </c>
      <c r="B230" t="str">
        <f>"CE0811"</f>
        <v>CE0811</v>
      </c>
      <c r="C230" t="s">
        <v>207</v>
      </c>
    </row>
    <row r="231" spans="1:3" x14ac:dyDescent="0.25">
      <c r="A231" t="str">
        <f>"0611860848050"</f>
        <v>0611860848050</v>
      </c>
      <c r="B231" t="str">
        <f>"CE1476"</f>
        <v>CE1476</v>
      </c>
      <c r="C231" t="s">
        <v>208</v>
      </c>
    </row>
    <row r="232" spans="1:3" x14ac:dyDescent="0.25">
      <c r="A232" t="str">
        <f>"0611860850050"</f>
        <v>0611860850050</v>
      </c>
      <c r="B232" t="str">
        <f>"CE0406"</f>
        <v>CE0406</v>
      </c>
      <c r="C232" t="s">
        <v>209</v>
      </c>
    </row>
    <row r="233" spans="1:3" x14ac:dyDescent="0.25">
      <c r="A233" t="str">
        <f>"0611860851050"</f>
        <v>0611860851050</v>
      </c>
      <c r="B233" t="str">
        <f>"CE1592"</f>
        <v>CE1592</v>
      </c>
      <c r="C233" t="s">
        <v>210</v>
      </c>
    </row>
    <row r="234" spans="1:3" x14ac:dyDescent="0.25">
      <c r="A234" t="str">
        <f>"0611860852050"</f>
        <v>0611860852050</v>
      </c>
      <c r="B234" t="str">
        <f>"CE1629"</f>
        <v>CE1629</v>
      </c>
      <c r="C234" t="s">
        <v>214</v>
      </c>
    </row>
    <row r="235" spans="1:3" x14ac:dyDescent="0.25">
      <c r="A235" t="str">
        <f>"0611860853050"</f>
        <v>0611860853050</v>
      </c>
      <c r="B235" t="str">
        <f>"CE1300"</f>
        <v>CE1300</v>
      </c>
      <c r="C235" t="s">
        <v>211</v>
      </c>
    </row>
    <row r="236" spans="1:3" x14ac:dyDescent="0.25">
      <c r="A236" t="str">
        <f>"0611860854050"</f>
        <v>0611860854050</v>
      </c>
      <c r="B236" t="str">
        <f>"CE1178"</f>
        <v>CE1178</v>
      </c>
      <c r="C236" t="s">
        <v>212</v>
      </c>
    </row>
    <row r="237" spans="1:3" x14ac:dyDescent="0.25">
      <c r="A237" t="str">
        <f>"0611860855050"</f>
        <v>0611860855050</v>
      </c>
      <c r="B237" t="str">
        <f>"CE0409"</f>
        <v>CE0409</v>
      </c>
      <c r="C237" t="s">
        <v>213</v>
      </c>
    </row>
    <row r="238" spans="1:3" x14ac:dyDescent="0.25">
      <c r="A238" t="str">
        <f>"0611860856050"</f>
        <v>0611860856050</v>
      </c>
      <c r="B238" t="str">
        <f>"CE1272"</f>
        <v>CE1272</v>
      </c>
      <c r="C238" t="s">
        <v>215</v>
      </c>
    </row>
    <row r="239" spans="1:3" x14ac:dyDescent="0.25">
      <c r="A239" t="str">
        <f>"0611893350050"</f>
        <v>0611893350050</v>
      </c>
      <c r="B239" t="str">
        <f>"CE1763"</f>
        <v>CE1763</v>
      </c>
      <c r="C239" t="s">
        <v>216</v>
      </c>
    </row>
    <row r="240" spans="1:3" x14ac:dyDescent="0.25">
      <c r="A240" t="str">
        <f>"0611860857050"</f>
        <v>0611860857050</v>
      </c>
      <c r="B240" t="str">
        <f>"CE1273"</f>
        <v>CE1273</v>
      </c>
      <c r="C240" t="s">
        <v>217</v>
      </c>
    </row>
    <row r="241" spans="1:3" x14ac:dyDescent="0.25">
      <c r="A241" t="str">
        <f>"0611860858050"</f>
        <v>0611860858050</v>
      </c>
      <c r="B241" t="str">
        <f>"CE0410"</f>
        <v>CE0410</v>
      </c>
      <c r="C241" t="s">
        <v>218</v>
      </c>
    </row>
    <row r="242" spans="1:3" x14ac:dyDescent="0.25">
      <c r="A242" t="str">
        <f>"0611860859050"</f>
        <v>0611860859050</v>
      </c>
      <c r="B242" t="str">
        <f>"CE0411"</f>
        <v>CE0411</v>
      </c>
      <c r="C242" t="s">
        <v>219</v>
      </c>
    </row>
    <row r="243" spans="1:3" x14ac:dyDescent="0.25">
      <c r="A243" t="str">
        <f>"0611860860050"</f>
        <v>0611860860050</v>
      </c>
      <c r="B243" t="str">
        <f>"CE0398"</f>
        <v>CE0398</v>
      </c>
      <c r="C243" t="s">
        <v>220</v>
      </c>
    </row>
    <row r="244" spans="1:3" x14ac:dyDescent="0.25">
      <c r="A244" t="str">
        <f>"0611861080050"</f>
        <v>0611861080050</v>
      </c>
      <c r="B244" t="str">
        <f>"CE1301"</f>
        <v>CE1301</v>
      </c>
      <c r="C244" t="s">
        <v>221</v>
      </c>
    </row>
    <row r="245" spans="1:3" x14ac:dyDescent="0.25">
      <c r="A245" t="str">
        <f>"0611861081050"</f>
        <v>0611861081050</v>
      </c>
      <c r="B245" t="str">
        <f>"CE0968"</f>
        <v>CE0968</v>
      </c>
      <c r="C245" t="s">
        <v>222</v>
      </c>
    </row>
    <row r="246" spans="1:3" x14ac:dyDescent="0.25">
      <c r="A246" t="str">
        <f>"0611832245025"</f>
        <v>0611832245025</v>
      </c>
      <c r="B246" t="str">
        <f>"MQ0614"</f>
        <v>MQ0614</v>
      </c>
      <c r="C246" t="s">
        <v>223</v>
      </c>
    </row>
    <row r="247" spans="1:3" x14ac:dyDescent="0.25">
      <c r="A247" t="str">
        <f>"0611832246025"</f>
        <v>0611832246025</v>
      </c>
      <c r="B247" t="str">
        <f>"MC4380"</f>
        <v>MC4380</v>
      </c>
      <c r="C247" t="s">
        <v>224</v>
      </c>
    </row>
    <row r="248" spans="1:3" x14ac:dyDescent="0.25">
      <c r="A248" t="str">
        <f>"0611832275025"</f>
        <v>0611832275025</v>
      </c>
      <c r="B248" t="str">
        <f>"MC4144"</f>
        <v>MC4144</v>
      </c>
      <c r="C248" t="s">
        <v>225</v>
      </c>
    </row>
    <row r="249" spans="1:3" x14ac:dyDescent="0.25">
      <c r="A249" t="str">
        <f>"0611832276025"</f>
        <v>0611832276025</v>
      </c>
      <c r="B249" t="str">
        <f>"MC4145"</f>
        <v>MC4145</v>
      </c>
      <c r="C249" t="s">
        <v>226</v>
      </c>
    </row>
    <row r="250" spans="1:3" x14ac:dyDescent="0.25">
      <c r="A250" t="str">
        <f>"0611832282025"</f>
        <v>0611832282025</v>
      </c>
      <c r="B250" t="str">
        <f>"MC4381"</f>
        <v>MC4381</v>
      </c>
      <c r="C250" t="s">
        <v>227</v>
      </c>
    </row>
    <row r="251" spans="1:3" x14ac:dyDescent="0.25">
      <c r="A251" t="str">
        <f>"0611861084050"</f>
        <v>0611861084050</v>
      </c>
      <c r="B251" t="str">
        <f>"CE1710"</f>
        <v>CE1710</v>
      </c>
      <c r="C251" t="s">
        <v>228</v>
      </c>
    </row>
    <row r="252" spans="1:3" x14ac:dyDescent="0.25">
      <c r="A252" t="str">
        <f>"0611832283025"</f>
        <v>0611832283025</v>
      </c>
      <c r="B252" t="str">
        <f>"MC4382"</f>
        <v>MC4382</v>
      </c>
      <c r="C252" t="s">
        <v>229</v>
      </c>
    </row>
    <row r="253" spans="1:3" x14ac:dyDescent="0.25">
      <c r="A253" t="str">
        <f>"0611861085050"</f>
        <v>0611861085050</v>
      </c>
      <c r="B253" t="str">
        <f>"CE1711"</f>
        <v>CE1711</v>
      </c>
      <c r="C253" t="s">
        <v>230</v>
      </c>
    </row>
    <row r="254" spans="1:3" x14ac:dyDescent="0.25">
      <c r="A254" t="str">
        <f>"0611832284025"</f>
        <v>0611832284025</v>
      </c>
      <c r="B254" t="str">
        <f>"MC4383"</f>
        <v>MC4383</v>
      </c>
      <c r="C254" t="s">
        <v>231</v>
      </c>
    </row>
    <row r="255" spans="1:3" x14ac:dyDescent="0.25">
      <c r="A255" t="str">
        <f>"0611861086050"</f>
        <v>0611861086050</v>
      </c>
      <c r="B255" t="str">
        <f>"CE1712"</f>
        <v>CE1712</v>
      </c>
      <c r="C255" t="s">
        <v>232</v>
      </c>
    </row>
    <row r="256" spans="1:3" x14ac:dyDescent="0.25">
      <c r="A256" t="str">
        <f>"0611832817100"</f>
        <v>0611832817100</v>
      </c>
      <c r="B256" t="str">
        <f>"LK6374"</f>
        <v>LK6374</v>
      </c>
      <c r="C256" t="s">
        <v>233</v>
      </c>
    </row>
    <row r="257" spans="1:3" x14ac:dyDescent="0.25">
      <c r="A257" t="str">
        <f>"0611832819100"</f>
        <v>0611832819100</v>
      </c>
      <c r="B257" t="str">
        <f>"LK6376"</f>
        <v>LK6376</v>
      </c>
      <c r="C257" t="s">
        <v>234</v>
      </c>
    </row>
    <row r="258" spans="1:3" x14ac:dyDescent="0.25">
      <c r="A258" t="str">
        <f>"0611832820100"</f>
        <v>0611832820100</v>
      </c>
      <c r="B258" t="str">
        <f>"LK6377"</f>
        <v>LK6377</v>
      </c>
      <c r="C258" t="s">
        <v>235</v>
      </c>
    </row>
    <row r="259" spans="1:3" x14ac:dyDescent="0.25">
      <c r="A259" t="str">
        <f>"0611832903100"</f>
        <v>0611832903100</v>
      </c>
      <c r="B259" t="str">
        <f>"LK6373"</f>
        <v>LK6373</v>
      </c>
      <c r="C259" t="s">
        <v>236</v>
      </c>
    </row>
    <row r="260" spans="1:3" x14ac:dyDescent="0.25">
      <c r="A260" t="str">
        <f>"0611861099050"</f>
        <v>0611861099050</v>
      </c>
      <c r="B260" t="str">
        <f>"CE0972"</f>
        <v>CE0972</v>
      </c>
      <c r="C260" t="s">
        <v>237</v>
      </c>
    </row>
    <row r="261" spans="1:3" x14ac:dyDescent="0.25">
      <c r="A261" t="str">
        <f>"0611832934100"</f>
        <v>0611832934100</v>
      </c>
      <c r="B261" t="str">
        <f>"LY0014"</f>
        <v>LY0014</v>
      </c>
      <c r="C261" t="s">
        <v>238</v>
      </c>
    </row>
    <row r="262" spans="1:3" x14ac:dyDescent="0.25">
      <c r="A262" t="str">
        <f>"0611893352050"</f>
        <v>0611893352050</v>
      </c>
      <c r="B262" t="str">
        <f>"CA0734"</f>
        <v>CA0734</v>
      </c>
      <c r="C262" t="s">
        <v>239</v>
      </c>
    </row>
    <row r="263" spans="1:3" x14ac:dyDescent="0.25">
      <c r="A263" t="str">
        <f>"0611893353050"</f>
        <v>0611893353050</v>
      </c>
      <c r="B263" t="str">
        <f>"CA0500"</f>
        <v>CA0500</v>
      </c>
      <c r="C263" t="s">
        <v>240</v>
      </c>
    </row>
    <row r="264" spans="1:3" x14ac:dyDescent="0.25">
      <c r="A264" t="str">
        <f>"0611832935100"</f>
        <v>0611832935100</v>
      </c>
      <c r="B264" t="str">
        <f>"LY0022"</f>
        <v>LY0022</v>
      </c>
      <c r="C264" t="s">
        <v>241</v>
      </c>
    </row>
    <row r="265" spans="1:3" x14ac:dyDescent="0.25">
      <c r="A265" t="str">
        <f>"0611893354050"</f>
        <v>0611893354050</v>
      </c>
      <c r="B265" t="str">
        <f>"CA0741"</f>
        <v>CA0741</v>
      </c>
      <c r="C265" t="s">
        <v>242</v>
      </c>
    </row>
    <row r="266" spans="1:3" x14ac:dyDescent="0.25">
      <c r="A266" t="str">
        <f>"0611832936100"</f>
        <v>0611832936100</v>
      </c>
      <c r="B266" t="str">
        <f>"LY5670"</f>
        <v>LY5670</v>
      </c>
      <c r="C266" t="s">
        <v>243</v>
      </c>
    </row>
    <row r="267" spans="1:3" x14ac:dyDescent="0.25">
      <c r="A267" t="str">
        <f>"0611893355050"</f>
        <v>0611893355050</v>
      </c>
      <c r="B267" t="str">
        <f>"CA0501"</f>
        <v>CA0501</v>
      </c>
      <c r="C267" t="s">
        <v>244</v>
      </c>
    </row>
    <row r="268" spans="1:3" x14ac:dyDescent="0.25">
      <c r="A268" t="str">
        <f>"0611893356050"</f>
        <v>0611893356050</v>
      </c>
      <c r="B268" t="str">
        <f>"CA0768"</f>
        <v>CA0768</v>
      </c>
      <c r="C268" t="s">
        <v>245</v>
      </c>
    </row>
    <row r="269" spans="1:3" x14ac:dyDescent="0.25">
      <c r="A269" t="str">
        <f>"0611916446100"</f>
        <v>0611916446100</v>
      </c>
      <c r="B269" t="str">
        <f>"LY5753"</f>
        <v>LY5753</v>
      </c>
      <c r="C269" t="s">
        <v>2147</v>
      </c>
    </row>
    <row r="270" spans="1:3" x14ac:dyDescent="0.25">
      <c r="A270" t="str">
        <f>"0611916441050"</f>
        <v>0611916441050</v>
      </c>
      <c r="B270" t="str">
        <f>"CA0773"</f>
        <v>CA0773</v>
      </c>
      <c r="C270" t="s">
        <v>2141</v>
      </c>
    </row>
    <row r="271" spans="1:3" x14ac:dyDescent="0.25">
      <c r="A271" t="str">
        <f>"0611893357050"</f>
        <v>0611893357050</v>
      </c>
      <c r="B271" t="str">
        <f>"CA0503"</f>
        <v>CA0503</v>
      </c>
      <c r="C271" t="s">
        <v>246</v>
      </c>
    </row>
    <row r="272" spans="1:3" x14ac:dyDescent="0.25">
      <c r="A272" t="str">
        <f>"0611893358050"</f>
        <v>0611893358050</v>
      </c>
      <c r="B272" t="str">
        <f>"CA0504"</f>
        <v>CA0504</v>
      </c>
      <c r="C272" t="s">
        <v>247</v>
      </c>
    </row>
    <row r="273" spans="1:3" x14ac:dyDescent="0.25">
      <c r="A273" t="str">
        <f>"0611893359050"</f>
        <v>0611893359050</v>
      </c>
      <c r="B273" t="str">
        <f>"CA0505"</f>
        <v>CA0505</v>
      </c>
      <c r="C273" t="s">
        <v>248</v>
      </c>
    </row>
    <row r="274" spans="1:3" x14ac:dyDescent="0.25">
      <c r="A274" t="str">
        <f>"0611893360050"</f>
        <v>0611893360050</v>
      </c>
      <c r="B274" t="str">
        <f>"CA0725"</f>
        <v>CA0725</v>
      </c>
      <c r="C274" t="s">
        <v>249</v>
      </c>
    </row>
    <row r="275" spans="1:3" x14ac:dyDescent="0.25">
      <c r="A275" t="str">
        <f>"0611884088100"</f>
        <v>0611884088100</v>
      </c>
      <c r="B275" t="str">
        <f>"LY5739"</f>
        <v>LY5739</v>
      </c>
      <c r="C275" t="s">
        <v>250</v>
      </c>
    </row>
    <row r="276" spans="1:3" x14ac:dyDescent="0.25">
      <c r="A276" t="str">
        <f>"0611893361050"</f>
        <v>0611893361050</v>
      </c>
      <c r="B276" t="str">
        <f>"CA0759"</f>
        <v>CA0759</v>
      </c>
      <c r="C276" t="s">
        <v>251</v>
      </c>
    </row>
    <row r="277" spans="1:3" x14ac:dyDescent="0.25">
      <c r="A277" t="str">
        <f>"0611832942100"</f>
        <v>0611832942100</v>
      </c>
      <c r="B277" t="str">
        <f>"LY5681"</f>
        <v>LY5681</v>
      </c>
      <c r="C277" t="s">
        <v>252</v>
      </c>
    </row>
    <row r="278" spans="1:3" x14ac:dyDescent="0.25">
      <c r="A278" t="str">
        <f>"0611893363050"</f>
        <v>0611893363050</v>
      </c>
      <c r="B278" t="str">
        <f>"CA0510"</f>
        <v>CA0510</v>
      </c>
      <c r="C278" t="s">
        <v>253</v>
      </c>
    </row>
    <row r="279" spans="1:3" x14ac:dyDescent="0.25">
      <c r="A279" t="str">
        <f>"0611832944100"</f>
        <v>0611832944100</v>
      </c>
      <c r="B279" t="str">
        <f>"LY5622"</f>
        <v>LY5622</v>
      </c>
      <c r="C279" t="s">
        <v>254</v>
      </c>
    </row>
    <row r="280" spans="1:3" x14ac:dyDescent="0.25">
      <c r="A280" t="str">
        <f>"0611893364050"</f>
        <v>0611893364050</v>
      </c>
      <c r="B280" t="str">
        <f>"CA0511"</f>
        <v>CA0511</v>
      </c>
      <c r="C280" t="s">
        <v>255</v>
      </c>
    </row>
    <row r="281" spans="1:3" x14ac:dyDescent="0.25">
      <c r="A281" t="str">
        <f>"0611832945100"</f>
        <v>0611832945100</v>
      </c>
      <c r="B281" t="str">
        <f>"LY5709"</f>
        <v>LY5709</v>
      </c>
      <c r="C281" t="s">
        <v>256</v>
      </c>
    </row>
    <row r="282" spans="1:3" x14ac:dyDescent="0.25">
      <c r="A282" t="str">
        <f>"0611893365050"</f>
        <v>0611893365050</v>
      </c>
      <c r="B282" t="str">
        <f>"CA0514"</f>
        <v>CA0514</v>
      </c>
      <c r="C282" t="s">
        <v>257</v>
      </c>
    </row>
    <row r="283" spans="1:3" x14ac:dyDescent="0.25">
      <c r="A283" t="str">
        <f>"0611832946100"</f>
        <v>0611832946100</v>
      </c>
      <c r="B283" t="str">
        <f>"LY0001"</f>
        <v>LY0001</v>
      </c>
      <c r="C283" t="s">
        <v>258</v>
      </c>
    </row>
    <row r="284" spans="1:3" x14ac:dyDescent="0.25">
      <c r="A284" t="str">
        <f>"0611893366050"</f>
        <v>0611893366050</v>
      </c>
      <c r="B284" t="str">
        <f>"CA0513"</f>
        <v>CA0513</v>
      </c>
      <c r="C284" t="s">
        <v>259</v>
      </c>
    </row>
    <row r="285" spans="1:3" x14ac:dyDescent="0.25">
      <c r="A285" t="str">
        <f>"0611832947100"</f>
        <v>0611832947100</v>
      </c>
      <c r="B285" t="str">
        <f>"LY0015"</f>
        <v>LY0015</v>
      </c>
      <c r="C285" t="s">
        <v>260</v>
      </c>
    </row>
    <row r="286" spans="1:3" x14ac:dyDescent="0.25">
      <c r="A286" t="str">
        <f>"0611893367050"</f>
        <v>0611893367050</v>
      </c>
      <c r="B286" t="str">
        <f>"CA0735"</f>
        <v>CA0735</v>
      </c>
      <c r="C286" t="s">
        <v>261</v>
      </c>
    </row>
    <row r="287" spans="1:3" x14ac:dyDescent="0.25">
      <c r="A287" t="str">
        <f>"0611832948100"</f>
        <v>0611832948100</v>
      </c>
      <c r="B287" t="str">
        <f>"LY5716"</f>
        <v>LY5716</v>
      </c>
      <c r="C287" t="s">
        <v>262</v>
      </c>
    </row>
    <row r="288" spans="1:3" x14ac:dyDescent="0.25">
      <c r="A288" t="str">
        <f>"0611893368050"</f>
        <v>0611893368050</v>
      </c>
      <c r="B288" t="str">
        <f>"CA0512"</f>
        <v>CA0512</v>
      </c>
      <c r="C288" t="s">
        <v>263</v>
      </c>
    </row>
    <row r="289" spans="1:3" x14ac:dyDescent="0.25">
      <c r="A289" t="str">
        <f>"0611893369050"</f>
        <v>0611893369050</v>
      </c>
      <c r="B289" t="str">
        <f>"CA0515"</f>
        <v>CA0515</v>
      </c>
      <c r="C289" t="s">
        <v>264</v>
      </c>
    </row>
    <row r="290" spans="1:3" x14ac:dyDescent="0.25">
      <c r="A290" t="str">
        <f>"0611893370050"</f>
        <v>0611893370050</v>
      </c>
      <c r="B290" t="str">
        <f>"CA0520"</f>
        <v>CA0520</v>
      </c>
      <c r="C290" t="s">
        <v>265</v>
      </c>
    </row>
    <row r="291" spans="1:3" x14ac:dyDescent="0.25">
      <c r="A291" t="str">
        <f>"0611893371050"</f>
        <v>0611893371050</v>
      </c>
      <c r="B291" t="str">
        <f>"CA0521"</f>
        <v>CA0521</v>
      </c>
      <c r="C291" t="s">
        <v>266</v>
      </c>
    </row>
    <row r="292" spans="1:3" x14ac:dyDescent="0.25">
      <c r="A292" t="str">
        <f>"0611893372050"</f>
        <v>0611893372050</v>
      </c>
      <c r="B292" t="str">
        <f>"CA0519"</f>
        <v>CA0519</v>
      </c>
      <c r="C292" t="s">
        <v>267</v>
      </c>
    </row>
    <row r="293" spans="1:3" x14ac:dyDescent="0.25">
      <c r="A293" t="str">
        <f>"0611893373050"</f>
        <v>0611893373050</v>
      </c>
      <c r="B293" t="str">
        <f>"CA0522"</f>
        <v>CA0522</v>
      </c>
      <c r="C293" t="s">
        <v>268</v>
      </c>
    </row>
    <row r="294" spans="1:3" x14ac:dyDescent="0.25">
      <c r="A294" t="str">
        <f>"0611832949100"</f>
        <v>0611832949100</v>
      </c>
      <c r="B294" t="str">
        <f>"LY5636"</f>
        <v>LY5636</v>
      </c>
      <c r="C294" t="s">
        <v>269</v>
      </c>
    </row>
    <row r="295" spans="1:3" x14ac:dyDescent="0.25">
      <c r="A295" t="str">
        <f>"0611893374050"</f>
        <v>0611893374050</v>
      </c>
      <c r="B295" t="str">
        <f>"CA0523"</f>
        <v>CA0523</v>
      </c>
      <c r="C295" t="s">
        <v>270</v>
      </c>
    </row>
    <row r="296" spans="1:3" x14ac:dyDescent="0.25">
      <c r="A296" t="str">
        <f>"0611832951100"</f>
        <v>0611832951100</v>
      </c>
      <c r="B296" t="str">
        <f>"LY5699"</f>
        <v>LY5699</v>
      </c>
      <c r="C296" t="s">
        <v>271</v>
      </c>
    </row>
    <row r="297" spans="1:3" x14ac:dyDescent="0.25">
      <c r="A297" t="str">
        <f>"0611893375050"</f>
        <v>0611893375050</v>
      </c>
      <c r="B297" t="str">
        <f>"CA0526"</f>
        <v>CA0526</v>
      </c>
      <c r="C297" t="s">
        <v>272</v>
      </c>
    </row>
    <row r="298" spans="1:3" x14ac:dyDescent="0.25">
      <c r="A298" t="str">
        <f>"0611893376050"</f>
        <v>0611893376050</v>
      </c>
      <c r="B298" t="str">
        <f>"CA0527"</f>
        <v>CA0527</v>
      </c>
      <c r="C298" t="s">
        <v>273</v>
      </c>
    </row>
    <row r="299" spans="1:3" x14ac:dyDescent="0.25">
      <c r="A299" t="str">
        <f>"0611893377050"</f>
        <v>0611893377050</v>
      </c>
      <c r="B299" t="str">
        <f>"CA0532"</f>
        <v>CA0532</v>
      </c>
      <c r="C299" t="s">
        <v>274</v>
      </c>
    </row>
    <row r="300" spans="1:3" x14ac:dyDescent="0.25">
      <c r="A300" t="str">
        <f>"0611832955100"</f>
        <v>0611832955100</v>
      </c>
      <c r="B300" t="str">
        <f>"LY5692"</f>
        <v>LY5692</v>
      </c>
      <c r="C300" t="s">
        <v>275</v>
      </c>
    </row>
    <row r="301" spans="1:3" x14ac:dyDescent="0.25">
      <c r="A301" t="str">
        <f>"0611893378050"</f>
        <v>0611893378050</v>
      </c>
      <c r="B301" t="str">
        <f>"CA0536"</f>
        <v>CA0536</v>
      </c>
      <c r="C301" t="s">
        <v>276</v>
      </c>
    </row>
    <row r="302" spans="1:3" x14ac:dyDescent="0.25">
      <c r="A302" t="str">
        <f>"0611832956100"</f>
        <v>0611832956100</v>
      </c>
      <c r="B302" t="str">
        <f>"LY5693"</f>
        <v>LY5693</v>
      </c>
      <c r="C302" t="s">
        <v>277</v>
      </c>
    </row>
    <row r="303" spans="1:3" x14ac:dyDescent="0.25">
      <c r="A303" t="str">
        <f>"0611893379050"</f>
        <v>0611893379050</v>
      </c>
      <c r="B303" t="str">
        <f>"CA0533"</f>
        <v>CA0533</v>
      </c>
      <c r="C303" t="s">
        <v>278</v>
      </c>
    </row>
    <row r="304" spans="1:3" x14ac:dyDescent="0.25">
      <c r="A304" t="str">
        <f>"0611832957100"</f>
        <v>0611832957100</v>
      </c>
      <c r="B304" t="str">
        <f>"LY5694"</f>
        <v>LY5694</v>
      </c>
      <c r="C304" t="s">
        <v>279</v>
      </c>
    </row>
    <row r="305" spans="1:3" x14ac:dyDescent="0.25">
      <c r="A305" t="str">
        <f>"0611893380050"</f>
        <v>0611893380050</v>
      </c>
      <c r="B305" t="str">
        <f>"CA0535"</f>
        <v>CA0535</v>
      </c>
      <c r="C305" t="s">
        <v>280</v>
      </c>
    </row>
    <row r="306" spans="1:3" x14ac:dyDescent="0.25">
      <c r="A306" t="str">
        <f>"0611832958100"</f>
        <v>0611832958100</v>
      </c>
      <c r="B306" t="str">
        <f>"LY5695"</f>
        <v>LY5695</v>
      </c>
      <c r="C306" t="s">
        <v>281</v>
      </c>
    </row>
    <row r="307" spans="1:3" x14ac:dyDescent="0.25">
      <c r="A307" t="str">
        <f>"0611893381050"</f>
        <v>0611893381050</v>
      </c>
      <c r="B307" t="str">
        <f>"CA0534"</f>
        <v>CA0534</v>
      </c>
      <c r="C307" t="s">
        <v>282</v>
      </c>
    </row>
    <row r="308" spans="1:3" x14ac:dyDescent="0.25">
      <c r="A308" t="str">
        <f>"0611832959100"</f>
        <v>0611832959100</v>
      </c>
      <c r="B308" t="str">
        <f>"LY5661"</f>
        <v>LY5661</v>
      </c>
      <c r="C308" t="s">
        <v>283</v>
      </c>
    </row>
    <row r="309" spans="1:3" x14ac:dyDescent="0.25">
      <c r="A309" t="str">
        <f>"0611893382050"</f>
        <v>0611893382050</v>
      </c>
      <c r="B309" t="str">
        <f>"CA0538"</f>
        <v>CA0538</v>
      </c>
      <c r="C309" t="s">
        <v>284</v>
      </c>
    </row>
    <row r="310" spans="1:3" x14ac:dyDescent="0.25">
      <c r="A310" t="str">
        <f>"0611832960100"</f>
        <v>0611832960100</v>
      </c>
      <c r="B310" t="str">
        <f>"LY5594"</f>
        <v>LY5594</v>
      </c>
      <c r="C310" t="s">
        <v>285</v>
      </c>
    </row>
    <row r="311" spans="1:3" x14ac:dyDescent="0.25">
      <c r="A311" t="str">
        <f>"0611893383050"</f>
        <v>0611893383050</v>
      </c>
      <c r="B311" t="str">
        <f>"CA0539"</f>
        <v>CA0539</v>
      </c>
      <c r="C311" t="s">
        <v>286</v>
      </c>
    </row>
    <row r="312" spans="1:3" x14ac:dyDescent="0.25">
      <c r="A312" t="str">
        <f>"0611893384050"</f>
        <v>0611893384050</v>
      </c>
      <c r="B312" t="str">
        <f>"CA0540"</f>
        <v>CA0540</v>
      </c>
      <c r="C312" t="s">
        <v>288</v>
      </c>
    </row>
    <row r="313" spans="1:3" x14ac:dyDescent="0.25">
      <c r="A313" t="str">
        <f>"0611832961100"</f>
        <v>0611832961100</v>
      </c>
      <c r="B313" t="str">
        <f>"LY4512"</f>
        <v>LY4512</v>
      </c>
      <c r="C313" t="s">
        <v>295</v>
      </c>
    </row>
    <row r="314" spans="1:3" x14ac:dyDescent="0.25">
      <c r="A314" t="str">
        <f>"0611832962100"</f>
        <v>0611832962100</v>
      </c>
      <c r="B314" t="str">
        <f>"LY0872"</f>
        <v>LY0872</v>
      </c>
      <c r="C314" t="s">
        <v>289</v>
      </c>
    </row>
    <row r="315" spans="1:3" x14ac:dyDescent="0.25">
      <c r="A315" t="str">
        <f>"0611893385050"</f>
        <v>0611893385050</v>
      </c>
      <c r="B315" t="str">
        <f>"CA0537"</f>
        <v>CA0537</v>
      </c>
      <c r="C315" t="s">
        <v>290</v>
      </c>
    </row>
    <row r="316" spans="1:3" x14ac:dyDescent="0.25">
      <c r="A316" t="str">
        <f>"0611832963100"</f>
        <v>0611832963100</v>
      </c>
      <c r="B316" t="str">
        <f>"LY3958"</f>
        <v>LY3958</v>
      </c>
      <c r="C316" t="s">
        <v>291</v>
      </c>
    </row>
    <row r="317" spans="1:3" x14ac:dyDescent="0.25">
      <c r="A317" t="str">
        <f>"0611832964100"</f>
        <v>0611832964100</v>
      </c>
      <c r="B317" t="str">
        <f>"LY5641"</f>
        <v>LY5641</v>
      </c>
      <c r="C317" t="s">
        <v>287</v>
      </c>
    </row>
    <row r="318" spans="1:3" x14ac:dyDescent="0.25">
      <c r="A318" t="str">
        <f>"0611893386050"</f>
        <v>0611893386050</v>
      </c>
      <c r="B318" t="str">
        <f>"CA0543"</f>
        <v>CA0543</v>
      </c>
      <c r="C318" t="s">
        <v>292</v>
      </c>
    </row>
    <row r="319" spans="1:3" x14ac:dyDescent="0.25">
      <c r="A319" t="str">
        <f>"0611893387050"</f>
        <v>0611893387050</v>
      </c>
      <c r="B319" t="str">
        <f>"CA0542"</f>
        <v>CA0542</v>
      </c>
      <c r="C319" t="s">
        <v>294</v>
      </c>
    </row>
    <row r="320" spans="1:3" x14ac:dyDescent="0.25">
      <c r="A320" t="str">
        <f>"0611893388050"</f>
        <v>0611893388050</v>
      </c>
      <c r="B320" t="str">
        <f>"CA0541"</f>
        <v>CA0541</v>
      </c>
      <c r="C320" t="s">
        <v>296</v>
      </c>
    </row>
    <row r="321" spans="1:3" x14ac:dyDescent="0.25">
      <c r="A321" t="str">
        <f>"0611832965100"</f>
        <v>0611832965100</v>
      </c>
      <c r="B321" t="str">
        <f>"LY5645"</f>
        <v>LY5645</v>
      </c>
      <c r="C321" t="s">
        <v>293</v>
      </c>
    </row>
    <row r="322" spans="1:3" x14ac:dyDescent="0.25">
      <c r="A322" t="str">
        <f>"0611832966100"</f>
        <v>0611832966100</v>
      </c>
      <c r="B322" t="str">
        <f>"LY0016"</f>
        <v>LY0016</v>
      </c>
      <c r="C322" t="s">
        <v>297</v>
      </c>
    </row>
    <row r="323" spans="1:3" x14ac:dyDescent="0.25">
      <c r="A323" t="str">
        <f>"0611893389050"</f>
        <v>0611893389050</v>
      </c>
      <c r="B323" t="str">
        <f>"CA0736"</f>
        <v>CA0736</v>
      </c>
      <c r="C323" t="s">
        <v>298</v>
      </c>
    </row>
    <row r="324" spans="1:3" x14ac:dyDescent="0.25">
      <c r="A324" t="str">
        <f>"0611893390050"</f>
        <v>0611893390050</v>
      </c>
      <c r="B324" t="str">
        <f>"CA0546"</f>
        <v>CA0546</v>
      </c>
      <c r="C324" t="s">
        <v>299</v>
      </c>
    </row>
    <row r="325" spans="1:3" x14ac:dyDescent="0.25">
      <c r="A325" t="str">
        <f>"0611832967100"</f>
        <v>0611832967100</v>
      </c>
      <c r="B325" t="str">
        <f>"LY5717"</f>
        <v>LY5717</v>
      </c>
      <c r="C325" t="s">
        <v>300</v>
      </c>
    </row>
    <row r="326" spans="1:3" x14ac:dyDescent="0.25">
      <c r="A326" t="str">
        <f>"0611893391050"</f>
        <v>0611893391050</v>
      </c>
      <c r="B326" t="str">
        <f>"CA0547"</f>
        <v>CA0547</v>
      </c>
      <c r="C326" t="s">
        <v>301</v>
      </c>
    </row>
    <row r="327" spans="1:3" x14ac:dyDescent="0.25">
      <c r="A327" t="str">
        <f>"0611893392050"</f>
        <v>0611893392050</v>
      </c>
      <c r="B327" t="str">
        <f>"CA0549"</f>
        <v>CA0549</v>
      </c>
      <c r="C327" t="s">
        <v>302</v>
      </c>
    </row>
    <row r="328" spans="1:3" x14ac:dyDescent="0.25">
      <c r="A328" t="str">
        <f>"0611832970100"</f>
        <v>0611832970100</v>
      </c>
      <c r="B328" t="str">
        <f>"LY0008"</f>
        <v>LY0008</v>
      </c>
      <c r="C328" t="s">
        <v>303</v>
      </c>
    </row>
    <row r="329" spans="1:3" x14ac:dyDescent="0.25">
      <c r="A329" t="str">
        <f>"0611893393050"</f>
        <v>0611893393050</v>
      </c>
      <c r="B329" t="str">
        <f>"CA0717"</f>
        <v>CA0717</v>
      </c>
      <c r="C329" t="s">
        <v>304</v>
      </c>
    </row>
    <row r="330" spans="1:3" x14ac:dyDescent="0.25">
      <c r="A330" t="str">
        <f>"0611832971100"</f>
        <v>0611832971100</v>
      </c>
      <c r="B330" t="str">
        <f>"LY5696"</f>
        <v>LY5696</v>
      </c>
      <c r="C330" t="s">
        <v>305</v>
      </c>
    </row>
    <row r="331" spans="1:3" x14ac:dyDescent="0.25">
      <c r="A331" t="str">
        <f>"0611893394050"</f>
        <v>0611893394050</v>
      </c>
      <c r="B331" t="str">
        <f>"CA0551"</f>
        <v>CA0551</v>
      </c>
      <c r="C331" t="s">
        <v>306</v>
      </c>
    </row>
    <row r="332" spans="1:3" x14ac:dyDescent="0.25">
      <c r="A332" t="str">
        <f>"0611832972100"</f>
        <v>0611832972100</v>
      </c>
      <c r="B332" t="str">
        <f>"LY5697"</f>
        <v>LY5697</v>
      </c>
      <c r="C332" t="s">
        <v>307</v>
      </c>
    </row>
    <row r="333" spans="1:3" x14ac:dyDescent="0.25">
      <c r="A333" t="str">
        <f>"0611893395050"</f>
        <v>0611893395050</v>
      </c>
      <c r="B333" t="str">
        <f>"CA0550"</f>
        <v>CA0550</v>
      </c>
      <c r="C333" t="s">
        <v>308</v>
      </c>
    </row>
    <row r="334" spans="1:3" x14ac:dyDescent="0.25">
      <c r="A334" t="str">
        <f>"0611832973100"</f>
        <v>0611832973100</v>
      </c>
      <c r="B334" t="str">
        <f>"LY5620"</f>
        <v>LY5620</v>
      </c>
      <c r="C334" t="s">
        <v>309</v>
      </c>
    </row>
    <row r="335" spans="1:3" x14ac:dyDescent="0.25">
      <c r="A335" t="str">
        <f>"0611893396050"</f>
        <v>0611893396050</v>
      </c>
      <c r="B335" t="str">
        <f>"CA0552"</f>
        <v>CA0552</v>
      </c>
      <c r="C335" t="s">
        <v>310</v>
      </c>
    </row>
    <row r="336" spans="1:3" x14ac:dyDescent="0.25">
      <c r="A336" t="str">
        <f>"0611832974100"</f>
        <v>0611832974100</v>
      </c>
      <c r="B336" t="str">
        <f>"LY0009"</f>
        <v>LY0009</v>
      </c>
      <c r="C336" t="s">
        <v>311</v>
      </c>
    </row>
    <row r="337" spans="1:3" x14ac:dyDescent="0.25">
      <c r="A337" t="str">
        <f>"0611893397050"</f>
        <v>0611893397050</v>
      </c>
      <c r="B337" t="str">
        <f>"CA0718"</f>
        <v>CA0718</v>
      </c>
      <c r="C337" t="s">
        <v>312</v>
      </c>
    </row>
    <row r="338" spans="1:3" x14ac:dyDescent="0.25">
      <c r="A338" t="str">
        <f>"0611893398050"</f>
        <v>0611893398050</v>
      </c>
      <c r="B338" t="str">
        <f>"CA0557"</f>
        <v>CA0557</v>
      </c>
      <c r="C338" t="s">
        <v>313</v>
      </c>
    </row>
    <row r="339" spans="1:3" x14ac:dyDescent="0.25">
      <c r="A339" t="str">
        <f>"0611893399050"</f>
        <v>0611893399050</v>
      </c>
      <c r="B339" t="str">
        <f>"CA0556"</f>
        <v>CA0556</v>
      </c>
      <c r="C339" t="s">
        <v>314</v>
      </c>
    </row>
    <row r="340" spans="1:3" x14ac:dyDescent="0.25">
      <c r="A340" t="str">
        <f>"0611893400050"</f>
        <v>0611893400050</v>
      </c>
      <c r="B340" t="str">
        <f>"CA0555"</f>
        <v>CA0555</v>
      </c>
      <c r="C340" t="s">
        <v>315</v>
      </c>
    </row>
    <row r="341" spans="1:3" x14ac:dyDescent="0.25">
      <c r="A341" t="str">
        <f>"0611832975100"</f>
        <v>0611832975100</v>
      </c>
      <c r="B341" t="str">
        <f>"LY0023"</f>
        <v>LY0023</v>
      </c>
      <c r="C341" t="s">
        <v>316</v>
      </c>
    </row>
    <row r="342" spans="1:3" x14ac:dyDescent="0.25">
      <c r="A342" t="str">
        <f>"0611893401050"</f>
        <v>0611893401050</v>
      </c>
      <c r="B342" t="str">
        <f>"CA0742"</f>
        <v>CA0742</v>
      </c>
      <c r="C342" t="s">
        <v>317</v>
      </c>
    </row>
    <row r="343" spans="1:3" x14ac:dyDescent="0.25">
      <c r="A343" t="str">
        <f>"0611884089100"</f>
        <v>0611884089100</v>
      </c>
      <c r="B343" t="str">
        <f>"LY5740"</f>
        <v>LY5740</v>
      </c>
      <c r="C343" t="s">
        <v>318</v>
      </c>
    </row>
    <row r="344" spans="1:3" x14ac:dyDescent="0.25">
      <c r="A344" t="str">
        <f>"0611893402050"</f>
        <v>0611893402050</v>
      </c>
      <c r="B344" t="str">
        <f>"CA0760"</f>
        <v>CA0760</v>
      </c>
      <c r="C344" t="s">
        <v>319</v>
      </c>
    </row>
    <row r="345" spans="1:3" x14ac:dyDescent="0.25">
      <c r="A345" t="str">
        <f>"0611893403050"</f>
        <v>0611893403050</v>
      </c>
      <c r="B345" t="str">
        <f>"CA0559"</f>
        <v>CA0559</v>
      </c>
      <c r="C345" t="s">
        <v>320</v>
      </c>
    </row>
    <row r="346" spans="1:3" x14ac:dyDescent="0.25">
      <c r="A346" t="str">
        <f>"0611893404050"</f>
        <v>0611893404050</v>
      </c>
      <c r="B346" t="str">
        <f>"CA0561"</f>
        <v>CA0561</v>
      </c>
      <c r="C346" t="s">
        <v>321</v>
      </c>
    </row>
    <row r="347" spans="1:3" x14ac:dyDescent="0.25">
      <c r="A347" t="str">
        <f>"0611893405050"</f>
        <v>0611893405050</v>
      </c>
      <c r="B347" t="str">
        <f>"CA0560"</f>
        <v>CA0560</v>
      </c>
      <c r="C347" t="s">
        <v>322</v>
      </c>
    </row>
    <row r="348" spans="1:3" x14ac:dyDescent="0.25">
      <c r="A348" t="str">
        <f>"0611832976100"</f>
        <v>0611832976100</v>
      </c>
      <c r="B348" t="str">
        <f>"LY5673"</f>
        <v>LY5673</v>
      </c>
      <c r="C348" t="s">
        <v>323</v>
      </c>
    </row>
    <row r="349" spans="1:3" x14ac:dyDescent="0.25">
      <c r="A349" t="str">
        <f>"0611893406050"</f>
        <v>0611893406050</v>
      </c>
      <c r="B349" t="str">
        <f>"CA0562"</f>
        <v>CA0562</v>
      </c>
      <c r="C349" t="s">
        <v>324</v>
      </c>
    </row>
    <row r="350" spans="1:3" x14ac:dyDescent="0.25">
      <c r="A350" t="str">
        <f>"0611832977100"</f>
        <v>0611832977100</v>
      </c>
      <c r="B350" t="str">
        <f>"LY5707"</f>
        <v>LY5707</v>
      </c>
      <c r="C350" t="s">
        <v>325</v>
      </c>
    </row>
    <row r="351" spans="1:3" x14ac:dyDescent="0.25">
      <c r="A351" t="str">
        <f>"0611893407050"</f>
        <v>0611893407050</v>
      </c>
      <c r="B351" t="str">
        <f>"CA0563"</f>
        <v>CA0563</v>
      </c>
      <c r="C351" t="s">
        <v>326</v>
      </c>
    </row>
    <row r="352" spans="1:3" x14ac:dyDescent="0.25">
      <c r="A352" t="str">
        <f>"0611832978100"</f>
        <v>0611832978100</v>
      </c>
      <c r="B352" t="str">
        <f>"LY5674"</f>
        <v>LY5674</v>
      </c>
      <c r="C352" t="s">
        <v>327</v>
      </c>
    </row>
    <row r="353" spans="1:3" x14ac:dyDescent="0.25">
      <c r="A353" t="str">
        <f>"0611893408050"</f>
        <v>0611893408050</v>
      </c>
      <c r="B353" t="str">
        <f>"CA0564"</f>
        <v>CA0564</v>
      </c>
      <c r="C353" t="s">
        <v>328</v>
      </c>
    </row>
    <row r="354" spans="1:3" x14ac:dyDescent="0.25">
      <c r="A354" t="str">
        <f>"0611832979100"</f>
        <v>0611832979100</v>
      </c>
      <c r="B354" t="str">
        <f>"LY0232"</f>
        <v>LY0232</v>
      </c>
      <c r="C354" t="s">
        <v>329</v>
      </c>
    </row>
    <row r="355" spans="1:3" x14ac:dyDescent="0.25">
      <c r="A355" t="str">
        <f>"0611893409050"</f>
        <v>0611893409050</v>
      </c>
      <c r="B355" t="str">
        <f>"CA0565"</f>
        <v>CA0565</v>
      </c>
      <c r="C355" t="s">
        <v>330</v>
      </c>
    </row>
    <row r="356" spans="1:3" x14ac:dyDescent="0.25">
      <c r="A356" t="str">
        <f>"0611856868100"</f>
        <v>0611856868100</v>
      </c>
      <c r="B356" t="str">
        <f>"LY5731"</f>
        <v>LY5731</v>
      </c>
      <c r="C356" t="s">
        <v>331</v>
      </c>
    </row>
    <row r="357" spans="1:3" x14ac:dyDescent="0.25">
      <c r="A357" t="str">
        <f>"0611893410050"</f>
        <v>0611893410050</v>
      </c>
      <c r="B357" t="str">
        <f>"CA0748"</f>
        <v>CA0748</v>
      </c>
      <c r="C357" t="s">
        <v>332</v>
      </c>
    </row>
    <row r="358" spans="1:3" x14ac:dyDescent="0.25">
      <c r="A358" t="str">
        <f>"0611884090100"</f>
        <v>0611884090100</v>
      </c>
      <c r="B358" t="str">
        <f>"LY5741"</f>
        <v>LY5741</v>
      </c>
      <c r="C358" t="s">
        <v>333</v>
      </c>
    </row>
    <row r="359" spans="1:3" x14ac:dyDescent="0.25">
      <c r="A359" t="str">
        <f>"0611893411050"</f>
        <v>0611893411050</v>
      </c>
      <c r="B359" t="str">
        <f>"CA0761"</f>
        <v>CA0761</v>
      </c>
      <c r="C359" t="s">
        <v>334</v>
      </c>
    </row>
    <row r="360" spans="1:3" x14ac:dyDescent="0.25">
      <c r="A360" t="str">
        <f>"0611832980100"</f>
        <v>0611832980100</v>
      </c>
      <c r="B360" t="str">
        <f>"LY5700"</f>
        <v>LY5700</v>
      </c>
      <c r="C360" t="s">
        <v>335</v>
      </c>
    </row>
    <row r="361" spans="1:3" x14ac:dyDescent="0.25">
      <c r="A361" t="str">
        <f>"0611893412050"</f>
        <v>0611893412050</v>
      </c>
      <c r="B361" t="str">
        <f>"CA0566"</f>
        <v>CA0566</v>
      </c>
      <c r="C361" t="s">
        <v>336</v>
      </c>
    </row>
    <row r="362" spans="1:3" x14ac:dyDescent="0.25">
      <c r="A362" t="str">
        <f>"0611893413050"</f>
        <v>0611893413050</v>
      </c>
      <c r="B362" t="str">
        <f>"CA0568"</f>
        <v>CA0568</v>
      </c>
      <c r="C362" t="s">
        <v>337</v>
      </c>
    </row>
    <row r="363" spans="1:3" x14ac:dyDescent="0.25">
      <c r="A363" t="str">
        <f>"0611893414050"</f>
        <v>0611893414050</v>
      </c>
      <c r="B363" t="str">
        <f>"CA0569"</f>
        <v>CA0569</v>
      </c>
      <c r="C363" t="s">
        <v>338</v>
      </c>
    </row>
    <row r="364" spans="1:3" x14ac:dyDescent="0.25">
      <c r="A364" t="str">
        <f>"0611893415050"</f>
        <v>0611893415050</v>
      </c>
      <c r="B364" t="str">
        <f>"CA0571"</f>
        <v>CA0571</v>
      </c>
      <c r="C364" t="s">
        <v>339</v>
      </c>
    </row>
    <row r="365" spans="1:3" x14ac:dyDescent="0.25">
      <c r="A365" t="str">
        <f>"0611893416050"</f>
        <v>0611893416050</v>
      </c>
      <c r="B365" t="str">
        <f>"CA0572"</f>
        <v>CA0572</v>
      </c>
      <c r="C365" t="s">
        <v>340</v>
      </c>
    </row>
    <row r="366" spans="1:3" x14ac:dyDescent="0.25">
      <c r="A366" t="str">
        <f>"0611893417050"</f>
        <v>0611893417050</v>
      </c>
      <c r="B366" t="str">
        <f>"CA0573"</f>
        <v>CA0573</v>
      </c>
      <c r="C366" t="s">
        <v>341</v>
      </c>
    </row>
    <row r="367" spans="1:3" x14ac:dyDescent="0.25">
      <c r="A367" t="str">
        <f>"0611893418050"</f>
        <v>0611893418050</v>
      </c>
      <c r="B367" t="str">
        <f>"CA0530"</f>
        <v>CA0530</v>
      </c>
      <c r="C367" t="s">
        <v>342</v>
      </c>
    </row>
    <row r="368" spans="1:3" x14ac:dyDescent="0.25">
      <c r="A368" t="str">
        <f>"0611893419050"</f>
        <v>0611893419050</v>
      </c>
      <c r="B368" t="str">
        <f>"CA0574"</f>
        <v>CA0574</v>
      </c>
      <c r="C368" t="s">
        <v>343</v>
      </c>
    </row>
    <row r="369" spans="1:3" x14ac:dyDescent="0.25">
      <c r="A369" t="str">
        <f>"0611893420050"</f>
        <v>0611893420050</v>
      </c>
      <c r="B369" t="str">
        <f>"CA0577"</f>
        <v>CA0577</v>
      </c>
      <c r="C369" t="s">
        <v>344</v>
      </c>
    </row>
    <row r="370" spans="1:3" x14ac:dyDescent="0.25">
      <c r="A370" t="str">
        <f>"0611893421050"</f>
        <v>0611893421050</v>
      </c>
      <c r="B370" t="str">
        <f>"CA0624"</f>
        <v>CA0624</v>
      </c>
      <c r="C370" t="s">
        <v>345</v>
      </c>
    </row>
    <row r="371" spans="1:3" x14ac:dyDescent="0.25">
      <c r="A371" t="str">
        <f>"0611893422050"</f>
        <v>0611893422050</v>
      </c>
      <c r="B371" t="str">
        <f>"CA0625"</f>
        <v>CA0625</v>
      </c>
      <c r="C371" t="s">
        <v>346</v>
      </c>
    </row>
    <row r="372" spans="1:3" x14ac:dyDescent="0.25">
      <c r="A372" t="str">
        <f>"0611893423050"</f>
        <v>0611893423050</v>
      </c>
      <c r="B372" t="str">
        <f>"CA0684"</f>
        <v>CA0684</v>
      </c>
      <c r="C372" t="s">
        <v>347</v>
      </c>
    </row>
    <row r="373" spans="1:3" x14ac:dyDescent="0.25">
      <c r="A373" t="str">
        <f>"0611893424050"</f>
        <v>0611893424050</v>
      </c>
      <c r="B373" t="str">
        <f>"CA0697"</f>
        <v>CA0697</v>
      </c>
      <c r="C373" t="s">
        <v>348</v>
      </c>
    </row>
    <row r="374" spans="1:3" x14ac:dyDescent="0.25">
      <c r="A374" t="str">
        <f>"0611916447100"</f>
        <v>0611916447100</v>
      </c>
      <c r="B374" t="str">
        <f>"LY5754"</f>
        <v>LY5754</v>
      </c>
      <c r="C374" t="s">
        <v>2148</v>
      </c>
    </row>
    <row r="375" spans="1:3" x14ac:dyDescent="0.25">
      <c r="A375" t="str">
        <f>"0611916442050"</f>
        <v>0611916442050</v>
      </c>
      <c r="B375" t="str">
        <f>"CA0774"</f>
        <v>CA0774</v>
      </c>
      <c r="C375" t="s">
        <v>2142</v>
      </c>
    </row>
    <row r="376" spans="1:3" x14ac:dyDescent="0.25">
      <c r="A376" t="str">
        <f>"0611832982100"</f>
        <v>0611832982100</v>
      </c>
      <c r="B376" t="str">
        <f>"LY5683"</f>
        <v>LY5683</v>
      </c>
      <c r="C376" t="s">
        <v>349</v>
      </c>
    </row>
    <row r="377" spans="1:3" x14ac:dyDescent="0.25">
      <c r="A377" t="str">
        <f>"0611893426050"</f>
        <v>0611893426050</v>
      </c>
      <c r="B377" t="str">
        <f>"CA0580"</f>
        <v>CA0580</v>
      </c>
      <c r="C377" t="s">
        <v>350</v>
      </c>
    </row>
    <row r="378" spans="1:3" x14ac:dyDescent="0.25">
      <c r="A378" t="str">
        <f>"0611832983100"</f>
        <v>0611832983100</v>
      </c>
      <c r="B378" t="str">
        <f>"LY5684"</f>
        <v>LY5684</v>
      </c>
      <c r="C378" t="s">
        <v>351</v>
      </c>
    </row>
    <row r="379" spans="1:3" x14ac:dyDescent="0.25">
      <c r="A379" t="str">
        <f>"0611893427050"</f>
        <v>0611893427050</v>
      </c>
      <c r="B379" t="str">
        <f>"CA0579"</f>
        <v>CA0579</v>
      </c>
      <c r="C379" t="s">
        <v>352</v>
      </c>
    </row>
    <row r="380" spans="1:3" x14ac:dyDescent="0.25">
      <c r="A380" t="str">
        <f>"0611832984100"</f>
        <v>0611832984100</v>
      </c>
      <c r="B380" t="str">
        <f>"LY0235"</f>
        <v>LY0235</v>
      </c>
      <c r="C380" t="s">
        <v>353</v>
      </c>
    </row>
    <row r="381" spans="1:3" x14ac:dyDescent="0.25">
      <c r="A381" t="str">
        <f>"0611893428050"</f>
        <v>0611893428050</v>
      </c>
      <c r="B381" t="str">
        <f>"CA0581"</f>
        <v>CA0581</v>
      </c>
      <c r="C381" t="s">
        <v>354</v>
      </c>
    </row>
    <row r="382" spans="1:3" x14ac:dyDescent="0.25">
      <c r="A382" t="str">
        <f>"0611832985100"</f>
        <v>0611832985100</v>
      </c>
      <c r="B382" t="str">
        <f>"LY5685"</f>
        <v>LY5685</v>
      </c>
      <c r="C382" t="s">
        <v>355</v>
      </c>
    </row>
    <row r="383" spans="1:3" x14ac:dyDescent="0.25">
      <c r="A383" t="str">
        <f>"0611893429050"</f>
        <v>0611893429050</v>
      </c>
      <c r="B383" t="str">
        <f>"CA0582"</f>
        <v>CA0582</v>
      </c>
      <c r="C383" t="s">
        <v>356</v>
      </c>
    </row>
    <row r="384" spans="1:3" x14ac:dyDescent="0.25">
      <c r="A384" t="str">
        <f>"0611832986100"</f>
        <v>0611832986100</v>
      </c>
      <c r="B384" t="str">
        <f>"LY5686"</f>
        <v>LY5686</v>
      </c>
      <c r="C384" t="s">
        <v>357</v>
      </c>
    </row>
    <row r="385" spans="1:3" x14ac:dyDescent="0.25">
      <c r="A385" t="str">
        <f>"0611893430050"</f>
        <v>0611893430050</v>
      </c>
      <c r="B385" t="str">
        <f>"CA0583"</f>
        <v>CA0583</v>
      </c>
      <c r="C385" t="s">
        <v>358</v>
      </c>
    </row>
    <row r="386" spans="1:3" x14ac:dyDescent="0.25">
      <c r="A386" t="str">
        <f>"0611832987100"</f>
        <v>0611832987100</v>
      </c>
      <c r="B386" t="str">
        <f>"LY5687"</f>
        <v>LY5687</v>
      </c>
      <c r="C386" t="s">
        <v>359</v>
      </c>
    </row>
    <row r="387" spans="1:3" x14ac:dyDescent="0.25">
      <c r="A387" t="str">
        <f>"0611893431050"</f>
        <v>0611893431050</v>
      </c>
      <c r="B387" t="str">
        <f>"CA0578"</f>
        <v>CA0578</v>
      </c>
      <c r="C387" t="s">
        <v>360</v>
      </c>
    </row>
    <row r="388" spans="1:3" x14ac:dyDescent="0.25">
      <c r="A388" t="str">
        <f>"0611893432050"</f>
        <v>0611893432050</v>
      </c>
      <c r="B388" t="str">
        <f>"CA0584"</f>
        <v>CA0584</v>
      </c>
      <c r="C388" t="s">
        <v>361</v>
      </c>
    </row>
    <row r="389" spans="1:3" x14ac:dyDescent="0.25">
      <c r="A389" t="str">
        <f>"0611893433050"</f>
        <v>0611893433050</v>
      </c>
      <c r="B389" t="str">
        <f>"CA0722"</f>
        <v>CA0722</v>
      </c>
      <c r="C389" t="s">
        <v>362</v>
      </c>
    </row>
    <row r="390" spans="1:3" x14ac:dyDescent="0.25">
      <c r="A390" t="str">
        <f>"0611893434050"</f>
        <v>0611893434050</v>
      </c>
      <c r="B390" t="str">
        <f>"CA0586"</f>
        <v>CA0586</v>
      </c>
      <c r="C390" t="s">
        <v>363</v>
      </c>
    </row>
    <row r="391" spans="1:3" x14ac:dyDescent="0.25">
      <c r="A391" t="str">
        <f>"0611893435050"</f>
        <v>0611893435050</v>
      </c>
      <c r="B391" t="str">
        <f>"CA0585"</f>
        <v>CA0585</v>
      </c>
      <c r="C391" t="s">
        <v>364</v>
      </c>
    </row>
    <row r="392" spans="1:3" x14ac:dyDescent="0.25">
      <c r="A392" t="str">
        <f>"0611893436050"</f>
        <v>0611893436050</v>
      </c>
      <c r="B392" t="str">
        <f>"CA0587"</f>
        <v>CA0587</v>
      </c>
      <c r="C392" t="s">
        <v>365</v>
      </c>
    </row>
    <row r="393" spans="1:3" x14ac:dyDescent="0.25">
      <c r="A393" t="str">
        <f>"0611893437050"</f>
        <v>0611893437050</v>
      </c>
      <c r="B393" t="str">
        <f>"CA0590"</f>
        <v>CA0590</v>
      </c>
      <c r="C393" t="s">
        <v>366</v>
      </c>
    </row>
    <row r="394" spans="1:3" x14ac:dyDescent="0.25">
      <c r="A394" t="str">
        <f>"0611832988100"</f>
        <v>0611832988100</v>
      </c>
      <c r="B394" t="str">
        <f>"LY0010"</f>
        <v>LY0010</v>
      </c>
      <c r="C394" t="s">
        <v>367</v>
      </c>
    </row>
    <row r="395" spans="1:3" x14ac:dyDescent="0.25">
      <c r="A395" t="str">
        <f>"0611893438050"</f>
        <v>0611893438050</v>
      </c>
      <c r="B395" t="str">
        <f>"CA0720"</f>
        <v>CA0720</v>
      </c>
      <c r="C395" t="s">
        <v>368</v>
      </c>
    </row>
    <row r="396" spans="1:3" x14ac:dyDescent="0.25">
      <c r="A396" t="str">
        <f>"0611832989100"</f>
        <v>0611832989100</v>
      </c>
      <c r="B396" t="str">
        <f>"LY5688"</f>
        <v>LY5688</v>
      </c>
      <c r="C396" t="s">
        <v>369</v>
      </c>
    </row>
    <row r="397" spans="1:3" x14ac:dyDescent="0.25">
      <c r="A397" t="str">
        <f>"0611893439050"</f>
        <v>0611893439050</v>
      </c>
      <c r="B397" t="str">
        <f>"CA0591"</f>
        <v>CA0591</v>
      </c>
      <c r="C397" t="s">
        <v>370</v>
      </c>
    </row>
    <row r="398" spans="1:3" x14ac:dyDescent="0.25">
      <c r="A398" t="str">
        <f>"0611832990100"</f>
        <v>0611832990100</v>
      </c>
      <c r="B398" t="str">
        <f>"LY0011"</f>
        <v>LY0011</v>
      </c>
      <c r="C398" t="s">
        <v>371</v>
      </c>
    </row>
    <row r="399" spans="1:3" x14ac:dyDescent="0.25">
      <c r="A399" t="str">
        <f>"0611893440050"</f>
        <v>0611893440050</v>
      </c>
      <c r="B399" t="str">
        <f>"CA0719"</f>
        <v>CA0719</v>
      </c>
      <c r="C399" t="s">
        <v>372</v>
      </c>
    </row>
    <row r="400" spans="1:3" x14ac:dyDescent="0.25">
      <c r="A400" t="str">
        <f>"0611832991100"</f>
        <v>0611832991100</v>
      </c>
      <c r="B400" t="str">
        <f>"LY5629"</f>
        <v>LY5629</v>
      </c>
      <c r="C400" t="s">
        <v>373</v>
      </c>
    </row>
    <row r="401" spans="1:3" x14ac:dyDescent="0.25">
      <c r="A401" t="str">
        <f>"0611893441050"</f>
        <v>0611893441050</v>
      </c>
      <c r="B401" t="str">
        <f>"CA0592"</f>
        <v>CA0592</v>
      </c>
      <c r="C401" t="s">
        <v>374</v>
      </c>
    </row>
    <row r="402" spans="1:3" x14ac:dyDescent="0.25">
      <c r="A402" t="str">
        <f>"0611832992100"</f>
        <v>0611832992100</v>
      </c>
      <c r="B402" t="str">
        <f>"LY5600"</f>
        <v>LY5600</v>
      </c>
      <c r="C402" t="s">
        <v>375</v>
      </c>
    </row>
    <row r="403" spans="1:3" x14ac:dyDescent="0.25">
      <c r="A403" t="str">
        <f>"0611893442050"</f>
        <v>0611893442050</v>
      </c>
      <c r="B403" t="str">
        <f>"CA0593"</f>
        <v>CA0593</v>
      </c>
      <c r="C403" t="s">
        <v>376</v>
      </c>
    </row>
    <row r="404" spans="1:3" x14ac:dyDescent="0.25">
      <c r="A404" t="str">
        <f>"0611832995100"</f>
        <v>0611832995100</v>
      </c>
      <c r="B404" t="str">
        <f>"LY5677"</f>
        <v>LY5677</v>
      </c>
      <c r="C404" t="s">
        <v>377</v>
      </c>
    </row>
    <row r="405" spans="1:3" x14ac:dyDescent="0.25">
      <c r="A405" t="str">
        <f>"0611893443050"</f>
        <v>0611893443050</v>
      </c>
      <c r="B405" t="str">
        <f>"CA0600"</f>
        <v>CA0600</v>
      </c>
      <c r="C405" t="s">
        <v>378</v>
      </c>
    </row>
    <row r="406" spans="1:3" x14ac:dyDescent="0.25">
      <c r="A406" t="str">
        <f>"0611893444050"</f>
        <v>0611893444050</v>
      </c>
      <c r="B406" t="str">
        <f>"CA0603"</f>
        <v>CA0603</v>
      </c>
      <c r="C406" t="s">
        <v>379</v>
      </c>
    </row>
    <row r="407" spans="1:3" x14ac:dyDescent="0.25">
      <c r="A407" t="str">
        <f>"0611893445050"</f>
        <v>0611893445050</v>
      </c>
      <c r="B407" t="str">
        <f>"CA0601"</f>
        <v>CA0601</v>
      </c>
      <c r="C407" t="s">
        <v>380</v>
      </c>
    </row>
    <row r="408" spans="1:3" x14ac:dyDescent="0.25">
      <c r="A408" t="str">
        <f>"0611832996100"</f>
        <v>0611832996100</v>
      </c>
      <c r="B408" t="str">
        <f>"LY5662"</f>
        <v>LY5662</v>
      </c>
      <c r="C408" t="s">
        <v>381</v>
      </c>
    </row>
    <row r="409" spans="1:3" x14ac:dyDescent="0.25">
      <c r="A409" t="str">
        <f>"0611893446050"</f>
        <v>0611893446050</v>
      </c>
      <c r="B409" t="str">
        <f>"CA0614"</f>
        <v>CA0614</v>
      </c>
      <c r="C409" t="s">
        <v>382</v>
      </c>
    </row>
    <row r="410" spans="1:3" x14ac:dyDescent="0.25">
      <c r="A410" t="str">
        <f>"0611832997100"</f>
        <v>0611832997100</v>
      </c>
      <c r="B410" t="str">
        <f>"LY5663"</f>
        <v>LY5663</v>
      </c>
      <c r="C410" t="s">
        <v>383</v>
      </c>
    </row>
    <row r="411" spans="1:3" x14ac:dyDescent="0.25">
      <c r="A411" t="str">
        <f>"0611893447050"</f>
        <v>0611893447050</v>
      </c>
      <c r="B411" t="str">
        <f>"CA0612"</f>
        <v>CA0612</v>
      </c>
      <c r="C411" t="s">
        <v>384</v>
      </c>
    </row>
    <row r="412" spans="1:3" x14ac:dyDescent="0.25">
      <c r="A412" t="str">
        <f>"0611832998100"</f>
        <v>0611832998100</v>
      </c>
      <c r="B412" t="str">
        <f>"LY5664"</f>
        <v>LY5664</v>
      </c>
      <c r="C412" t="s">
        <v>385</v>
      </c>
    </row>
    <row r="413" spans="1:3" x14ac:dyDescent="0.25">
      <c r="A413" t="str">
        <f>"0611893448050"</f>
        <v>0611893448050</v>
      </c>
      <c r="B413" t="str">
        <f>"CA0609"</f>
        <v>CA0609</v>
      </c>
      <c r="C413" t="s">
        <v>386</v>
      </c>
    </row>
    <row r="414" spans="1:3" x14ac:dyDescent="0.25">
      <c r="A414" t="str">
        <f>"0611832999100"</f>
        <v>0611832999100</v>
      </c>
      <c r="B414" t="str">
        <f>"LY5665"</f>
        <v>LY5665</v>
      </c>
      <c r="C414" t="s">
        <v>387</v>
      </c>
    </row>
    <row r="415" spans="1:3" x14ac:dyDescent="0.25">
      <c r="A415" t="str">
        <f>"0611893449050"</f>
        <v>0611893449050</v>
      </c>
      <c r="B415" t="str">
        <f>"CA0611"</f>
        <v>CA0611</v>
      </c>
      <c r="C415" t="s">
        <v>388</v>
      </c>
    </row>
    <row r="416" spans="1:3" x14ac:dyDescent="0.25">
      <c r="A416" t="str">
        <f>"0611833000100"</f>
        <v>0611833000100</v>
      </c>
      <c r="B416" t="str">
        <f>"LY0004"</f>
        <v>LY0004</v>
      </c>
      <c r="C416" t="s">
        <v>389</v>
      </c>
    </row>
    <row r="417" spans="1:3" x14ac:dyDescent="0.25">
      <c r="A417" t="str">
        <f>"0611893450050"</f>
        <v>0611893450050</v>
      </c>
      <c r="B417" t="str">
        <f>"CA0613"</f>
        <v>CA0613</v>
      </c>
      <c r="C417" t="s">
        <v>390</v>
      </c>
    </row>
    <row r="418" spans="1:3" x14ac:dyDescent="0.25">
      <c r="A418" t="str">
        <f>"0611833001100"</f>
        <v>0611833001100</v>
      </c>
      <c r="B418" t="str">
        <f>"LY5666"</f>
        <v>LY5666</v>
      </c>
      <c r="C418" t="s">
        <v>391</v>
      </c>
    </row>
    <row r="419" spans="1:3" x14ac:dyDescent="0.25">
      <c r="A419" t="str">
        <f>"0611893451050"</f>
        <v>0611893451050</v>
      </c>
      <c r="B419" t="str">
        <f>"CA0610"</f>
        <v>CA0610</v>
      </c>
      <c r="C419" t="s">
        <v>392</v>
      </c>
    </row>
    <row r="420" spans="1:3" x14ac:dyDescent="0.25">
      <c r="A420" t="str">
        <f>"0611893452050"</f>
        <v>0611893452050</v>
      </c>
      <c r="B420" t="str">
        <f>"CA0615"</f>
        <v>CA0615</v>
      </c>
      <c r="C420" t="s">
        <v>393</v>
      </c>
    </row>
    <row r="421" spans="1:3" x14ac:dyDescent="0.25">
      <c r="A421" t="str">
        <f>"0611856869100"</f>
        <v>0611856869100</v>
      </c>
      <c r="B421" t="str">
        <f>"LY5733"</f>
        <v>LY5733</v>
      </c>
      <c r="C421" t="s">
        <v>394</v>
      </c>
    </row>
    <row r="422" spans="1:3" x14ac:dyDescent="0.25">
      <c r="A422" t="str">
        <f>"0611893453050"</f>
        <v>0611893453050</v>
      </c>
      <c r="B422" t="str">
        <f>"CA0749"</f>
        <v>CA0749</v>
      </c>
      <c r="C422" t="s">
        <v>395</v>
      </c>
    </row>
    <row r="423" spans="1:3" x14ac:dyDescent="0.25">
      <c r="A423" t="str">
        <f>"0611916448100"</f>
        <v>0611916448100</v>
      </c>
      <c r="B423" t="str">
        <f>"LY5755"</f>
        <v>LY5755</v>
      </c>
      <c r="C423" t="s">
        <v>2149</v>
      </c>
    </row>
    <row r="424" spans="1:3" x14ac:dyDescent="0.25">
      <c r="A424" t="str">
        <f>"0611916443050"</f>
        <v>0611916443050</v>
      </c>
      <c r="B424" t="str">
        <f>"CA0775"</f>
        <v>CA0775</v>
      </c>
      <c r="C424" t="s">
        <v>2143</v>
      </c>
    </row>
    <row r="425" spans="1:3" x14ac:dyDescent="0.25">
      <c r="A425" t="str">
        <f>"0611856870100"</f>
        <v>0611856870100</v>
      </c>
      <c r="B425" t="str">
        <f>"LY5734"</f>
        <v>LY5734</v>
      </c>
      <c r="C425" t="s">
        <v>396</v>
      </c>
    </row>
    <row r="426" spans="1:3" x14ac:dyDescent="0.25">
      <c r="A426" t="str">
        <f>"0611893454050"</f>
        <v>0611893454050</v>
      </c>
      <c r="B426" t="str">
        <f>"CA0750"</f>
        <v>CA0750</v>
      </c>
      <c r="C426" t="s">
        <v>397</v>
      </c>
    </row>
    <row r="427" spans="1:3" x14ac:dyDescent="0.25">
      <c r="A427" t="str">
        <f>"0611856871100"</f>
        <v>0611856871100</v>
      </c>
      <c r="B427" t="str">
        <f>"LY5735"</f>
        <v>LY5735</v>
      </c>
      <c r="C427" t="s">
        <v>398</v>
      </c>
    </row>
    <row r="428" spans="1:3" x14ac:dyDescent="0.25">
      <c r="A428" t="str">
        <f>"0611893455050"</f>
        <v>0611893455050</v>
      </c>
      <c r="B428" t="str">
        <f>"CA0751"</f>
        <v>CA0751</v>
      </c>
      <c r="C428" t="s">
        <v>399</v>
      </c>
    </row>
    <row r="429" spans="1:3" x14ac:dyDescent="0.25">
      <c r="A429" t="str">
        <f>"0611856872100"</f>
        <v>0611856872100</v>
      </c>
      <c r="B429" t="str">
        <f>"LY5736"</f>
        <v>LY5736</v>
      </c>
      <c r="C429" t="s">
        <v>400</v>
      </c>
    </row>
    <row r="430" spans="1:3" x14ac:dyDescent="0.25">
      <c r="A430" t="str">
        <f>"0611893456050"</f>
        <v>0611893456050</v>
      </c>
      <c r="B430" t="str">
        <f>"CA0752"</f>
        <v>CA0752</v>
      </c>
      <c r="C430" t="s">
        <v>401</v>
      </c>
    </row>
    <row r="431" spans="1:3" x14ac:dyDescent="0.25">
      <c r="A431" t="str">
        <f>"0611893457050"</f>
        <v>0611893457050</v>
      </c>
      <c r="B431" t="str">
        <f>"CA0616"</f>
        <v>CA0616</v>
      </c>
      <c r="C431" t="s">
        <v>402</v>
      </c>
    </row>
    <row r="432" spans="1:3" x14ac:dyDescent="0.25">
      <c r="A432" t="str">
        <f>"0611833002100"</f>
        <v>0611833002100</v>
      </c>
      <c r="B432" t="str">
        <f>"LY5689"</f>
        <v>LY5689</v>
      </c>
      <c r="C432" t="s">
        <v>403</v>
      </c>
    </row>
    <row r="433" spans="1:3" x14ac:dyDescent="0.25">
      <c r="A433" t="str">
        <f>"0611893458050"</f>
        <v>0611893458050</v>
      </c>
      <c r="B433" t="str">
        <f>"CA0617"</f>
        <v>CA0617</v>
      </c>
      <c r="C433" t="s">
        <v>404</v>
      </c>
    </row>
    <row r="434" spans="1:3" x14ac:dyDescent="0.25">
      <c r="A434" t="str">
        <f>"0611833003100"</f>
        <v>0611833003100</v>
      </c>
      <c r="B434" t="str">
        <f>"LY0012"</f>
        <v>LY0012</v>
      </c>
      <c r="C434" t="s">
        <v>405</v>
      </c>
    </row>
    <row r="435" spans="1:3" x14ac:dyDescent="0.25">
      <c r="A435" t="str">
        <f>"0611893459050"</f>
        <v>0611893459050</v>
      </c>
      <c r="B435" t="str">
        <f>"CA0716"</f>
        <v>CA0716</v>
      </c>
      <c r="C435" t="s">
        <v>406</v>
      </c>
    </row>
    <row r="436" spans="1:3" x14ac:dyDescent="0.25">
      <c r="A436" t="str">
        <f>"0611833004100"</f>
        <v>0611833004100</v>
      </c>
      <c r="B436" t="str">
        <f>"LY5718"</f>
        <v>LY5718</v>
      </c>
      <c r="C436" t="s">
        <v>407</v>
      </c>
    </row>
    <row r="437" spans="1:3" x14ac:dyDescent="0.25">
      <c r="A437" t="str">
        <f>"0611893460050"</f>
        <v>0611893460050</v>
      </c>
      <c r="B437" t="str">
        <f>"CA0618"</f>
        <v>CA0618</v>
      </c>
      <c r="C437" t="s">
        <v>408</v>
      </c>
    </row>
    <row r="438" spans="1:3" x14ac:dyDescent="0.25">
      <c r="A438" t="str">
        <f>"0611893461050"</f>
        <v>0611893461050</v>
      </c>
      <c r="B438" t="str">
        <f>"CA0620"</f>
        <v>CA0620</v>
      </c>
      <c r="C438" t="s">
        <v>409</v>
      </c>
    </row>
    <row r="439" spans="1:3" x14ac:dyDescent="0.25">
      <c r="A439" t="str">
        <f>"0611893462050"</f>
        <v>0611893462050</v>
      </c>
      <c r="B439" t="str">
        <f>"CA0623"</f>
        <v>CA0623</v>
      </c>
      <c r="C439" t="s">
        <v>410</v>
      </c>
    </row>
    <row r="440" spans="1:3" x14ac:dyDescent="0.25">
      <c r="A440" t="str">
        <f>"0611884091100"</f>
        <v>0611884091100</v>
      </c>
      <c r="B440" t="str">
        <f>"LY5742"</f>
        <v>LY5742</v>
      </c>
      <c r="C440" t="s">
        <v>412</v>
      </c>
    </row>
    <row r="441" spans="1:3" x14ac:dyDescent="0.25">
      <c r="A441" t="str">
        <f>"0611893463050"</f>
        <v>0611893463050</v>
      </c>
      <c r="B441" t="str">
        <f>"CA0762"</f>
        <v>CA0762</v>
      </c>
      <c r="C441" t="s">
        <v>411</v>
      </c>
    </row>
    <row r="442" spans="1:3" x14ac:dyDescent="0.25">
      <c r="A442" t="str">
        <f>"0611833005100"</f>
        <v>0611833005100</v>
      </c>
      <c r="B442" t="str">
        <f>"LY5701"</f>
        <v>LY5701</v>
      </c>
      <c r="C442" t="s">
        <v>413</v>
      </c>
    </row>
    <row r="443" spans="1:3" x14ac:dyDescent="0.25">
      <c r="A443" t="str">
        <f>"0611893464050"</f>
        <v>0611893464050</v>
      </c>
      <c r="B443" t="str">
        <f>"CA0628"</f>
        <v>CA0628</v>
      </c>
      <c r="C443" t="s">
        <v>414</v>
      </c>
    </row>
    <row r="444" spans="1:3" x14ac:dyDescent="0.25">
      <c r="A444" t="str">
        <f>"0611833006100"</f>
        <v>0611833006100</v>
      </c>
      <c r="B444" t="str">
        <f>"LY5702"</f>
        <v>LY5702</v>
      </c>
      <c r="C444" t="s">
        <v>415</v>
      </c>
    </row>
    <row r="445" spans="1:3" x14ac:dyDescent="0.25">
      <c r="A445" t="str">
        <f>"0611893465050"</f>
        <v>0611893465050</v>
      </c>
      <c r="B445" t="str">
        <f>"CA0629"</f>
        <v>CA0629</v>
      </c>
      <c r="C445" t="s">
        <v>416</v>
      </c>
    </row>
    <row r="446" spans="1:3" x14ac:dyDescent="0.25">
      <c r="A446" t="str">
        <f>"0611833007100"</f>
        <v>0611833007100</v>
      </c>
      <c r="B446" t="str">
        <f>"LY5703"</f>
        <v>LY5703</v>
      </c>
      <c r="C446" t="s">
        <v>417</v>
      </c>
    </row>
    <row r="447" spans="1:3" x14ac:dyDescent="0.25">
      <c r="A447" t="str">
        <f>"0611893466050"</f>
        <v>0611893466050</v>
      </c>
      <c r="B447" t="str">
        <f>"CA0630"</f>
        <v>CA0630</v>
      </c>
      <c r="C447" t="s">
        <v>418</v>
      </c>
    </row>
    <row r="448" spans="1:3" x14ac:dyDescent="0.25">
      <c r="A448" t="str">
        <f>"0611893467050"</f>
        <v>0611893467050</v>
      </c>
      <c r="B448" t="str">
        <f>"CA0631"</f>
        <v>CA0631</v>
      </c>
      <c r="C448" t="s">
        <v>419</v>
      </c>
    </row>
    <row r="449" spans="1:3" x14ac:dyDescent="0.25">
      <c r="A449" t="str">
        <f>"0611833008100"</f>
        <v>0611833008100</v>
      </c>
      <c r="B449" t="str">
        <f>"LY5668"</f>
        <v>LY5668</v>
      </c>
      <c r="C449" t="s">
        <v>420</v>
      </c>
    </row>
    <row r="450" spans="1:3" x14ac:dyDescent="0.25">
      <c r="A450" t="str">
        <f>"0611893468050"</f>
        <v>0611893468050</v>
      </c>
      <c r="B450" t="str">
        <f>"CA0633"</f>
        <v>CA0633</v>
      </c>
      <c r="C450" t="s">
        <v>421</v>
      </c>
    </row>
    <row r="451" spans="1:3" x14ac:dyDescent="0.25">
      <c r="A451" t="str">
        <f>"0611833009100"</f>
        <v>0611833009100</v>
      </c>
      <c r="B451" t="str">
        <f>"LY5642"</f>
        <v>LY5642</v>
      </c>
      <c r="C451" t="s">
        <v>422</v>
      </c>
    </row>
    <row r="452" spans="1:3" x14ac:dyDescent="0.25">
      <c r="A452" t="str">
        <f>"0611893469050"</f>
        <v>0611893469050</v>
      </c>
      <c r="B452" t="str">
        <f>"CA0634"</f>
        <v>CA0634</v>
      </c>
      <c r="C452" t="s">
        <v>423</v>
      </c>
    </row>
    <row r="453" spans="1:3" x14ac:dyDescent="0.25">
      <c r="A453" t="str">
        <f>"0611833010100"</f>
        <v>0611833010100</v>
      </c>
      <c r="B453" t="str">
        <f>"LY5616"</f>
        <v>LY5616</v>
      </c>
      <c r="C453" t="s">
        <v>424</v>
      </c>
    </row>
    <row r="454" spans="1:3" x14ac:dyDescent="0.25">
      <c r="A454" t="str">
        <f>"0611893470050"</f>
        <v>0611893470050</v>
      </c>
      <c r="B454" t="str">
        <f>"CA0635"</f>
        <v>CA0635</v>
      </c>
      <c r="C454" t="s">
        <v>425</v>
      </c>
    </row>
    <row r="455" spans="1:3" x14ac:dyDescent="0.25">
      <c r="A455" t="str">
        <f>"0611833011100"</f>
        <v>0611833011100</v>
      </c>
      <c r="B455" t="str">
        <f>"LY0005"</f>
        <v>LY0005</v>
      </c>
      <c r="C455" t="s">
        <v>426</v>
      </c>
    </row>
    <row r="456" spans="1:3" x14ac:dyDescent="0.25">
      <c r="A456" t="str">
        <f>"0611893471050"</f>
        <v>0611893471050</v>
      </c>
      <c r="B456" t="str">
        <f>"CA0636"</f>
        <v>CA0636</v>
      </c>
      <c r="C456" t="s">
        <v>427</v>
      </c>
    </row>
    <row r="457" spans="1:3" x14ac:dyDescent="0.25">
      <c r="A457" t="str">
        <f>"0611833012100"</f>
        <v>0611833012100</v>
      </c>
      <c r="B457" t="str">
        <f>"LY5654"</f>
        <v>LY5654</v>
      </c>
      <c r="C457" t="s">
        <v>428</v>
      </c>
    </row>
    <row r="458" spans="1:3" x14ac:dyDescent="0.25">
      <c r="A458" t="str">
        <f>"0611893472050"</f>
        <v>0611893472050</v>
      </c>
      <c r="B458" t="str">
        <f>"CA0637"</f>
        <v>CA0637</v>
      </c>
      <c r="C458" t="s">
        <v>429</v>
      </c>
    </row>
    <row r="459" spans="1:3" x14ac:dyDescent="0.25">
      <c r="A459" t="str">
        <f>"0611893473050"</f>
        <v>0611893473050</v>
      </c>
      <c r="B459" t="str">
        <f>"CA0638"</f>
        <v>CA0638</v>
      </c>
      <c r="C459" t="s">
        <v>430</v>
      </c>
    </row>
    <row r="460" spans="1:3" x14ac:dyDescent="0.25">
      <c r="A460" t="str">
        <f>"0611893474050"</f>
        <v>0611893474050</v>
      </c>
      <c r="B460" t="str">
        <f>"CA0639"</f>
        <v>CA0639</v>
      </c>
      <c r="C460" t="s">
        <v>431</v>
      </c>
    </row>
    <row r="461" spans="1:3" x14ac:dyDescent="0.25">
      <c r="A461" t="str">
        <f>"0611893475050"</f>
        <v>0611893475050</v>
      </c>
      <c r="B461" t="str">
        <f>"CA0721"</f>
        <v>CA0721</v>
      </c>
      <c r="C461" t="s">
        <v>432</v>
      </c>
    </row>
    <row r="462" spans="1:3" x14ac:dyDescent="0.25">
      <c r="A462" t="str">
        <f>"0611833013100"</f>
        <v>0611833013100</v>
      </c>
      <c r="B462" t="str">
        <f>"LY5632"</f>
        <v>LY5632</v>
      </c>
      <c r="C462" t="s">
        <v>433</v>
      </c>
    </row>
    <row r="463" spans="1:3" x14ac:dyDescent="0.25">
      <c r="A463" t="str">
        <f>"0611893476050"</f>
        <v>0611893476050</v>
      </c>
      <c r="B463" t="str">
        <f>"CA0643"</f>
        <v>CA0643</v>
      </c>
      <c r="C463" t="s">
        <v>434</v>
      </c>
    </row>
    <row r="464" spans="1:3" x14ac:dyDescent="0.25">
      <c r="A464" t="str">
        <f>"0611893477050"</f>
        <v>0611893477050</v>
      </c>
      <c r="B464" t="str">
        <f>"CA0769"</f>
        <v>CA0769</v>
      </c>
      <c r="C464" t="s">
        <v>435</v>
      </c>
    </row>
    <row r="465" spans="1:3" x14ac:dyDescent="0.25">
      <c r="A465" t="str">
        <f>"0611893478050"</f>
        <v>0611893478050</v>
      </c>
      <c r="B465" t="str">
        <f>"CA0647"</f>
        <v>CA0647</v>
      </c>
      <c r="C465" t="s">
        <v>436</v>
      </c>
    </row>
    <row r="466" spans="1:3" x14ac:dyDescent="0.25">
      <c r="A466" t="str">
        <f>"0611833016100"</f>
        <v>0611833016100</v>
      </c>
      <c r="B466" t="str">
        <f>"LY0006"</f>
        <v>LY0006</v>
      </c>
      <c r="C466" t="s">
        <v>437</v>
      </c>
    </row>
    <row r="467" spans="1:3" x14ac:dyDescent="0.25">
      <c r="A467" t="str">
        <f>"0611893479050"</f>
        <v>0611893479050</v>
      </c>
      <c r="B467" t="str">
        <f>"CA0649"</f>
        <v>CA0649</v>
      </c>
      <c r="C467" t="s">
        <v>438</v>
      </c>
    </row>
    <row r="468" spans="1:3" x14ac:dyDescent="0.25">
      <c r="A468" t="str">
        <f>"0611833017100"</f>
        <v>0611833017100</v>
      </c>
      <c r="B468" t="str">
        <f>"LY5719"</f>
        <v>LY5719</v>
      </c>
      <c r="C468" t="s">
        <v>439</v>
      </c>
    </row>
    <row r="469" spans="1:3" x14ac:dyDescent="0.25">
      <c r="A469" t="str">
        <f>"0611893480050"</f>
        <v>0611893480050</v>
      </c>
      <c r="B469" t="str">
        <f>"CA0650"</f>
        <v>CA0650</v>
      </c>
      <c r="C469" t="s">
        <v>440</v>
      </c>
    </row>
    <row r="470" spans="1:3" x14ac:dyDescent="0.25">
      <c r="A470" t="str">
        <f>"0611833018100"</f>
        <v>0611833018100</v>
      </c>
      <c r="B470" t="str">
        <f>"LY5720"</f>
        <v>LY5720</v>
      </c>
      <c r="C470" t="s">
        <v>441</v>
      </c>
    </row>
    <row r="471" spans="1:3" x14ac:dyDescent="0.25">
      <c r="A471" t="str">
        <f>"0611893481050"</f>
        <v>0611893481050</v>
      </c>
      <c r="B471" t="str">
        <f>"CA0651"</f>
        <v>CA0651</v>
      </c>
      <c r="C471" t="s">
        <v>442</v>
      </c>
    </row>
    <row r="472" spans="1:3" x14ac:dyDescent="0.25">
      <c r="A472" t="str">
        <f>"0611833019100"</f>
        <v>0611833019100</v>
      </c>
      <c r="B472" t="str">
        <f>"LY0024"</f>
        <v>LY0024</v>
      </c>
      <c r="C472" t="s">
        <v>443</v>
      </c>
    </row>
    <row r="473" spans="1:3" x14ac:dyDescent="0.25">
      <c r="A473" t="str">
        <f>"0611893482050"</f>
        <v>0611893482050</v>
      </c>
      <c r="B473" t="str">
        <f>"CA0743"</f>
        <v>CA0743</v>
      </c>
      <c r="C473" t="s">
        <v>444</v>
      </c>
    </row>
    <row r="474" spans="1:3" x14ac:dyDescent="0.25">
      <c r="A474" t="str">
        <f>"0611833020100"</f>
        <v>0611833020100</v>
      </c>
      <c r="B474" t="str">
        <f>"LY0007"</f>
        <v>LY0007</v>
      </c>
      <c r="C474" t="s">
        <v>446</v>
      </c>
    </row>
    <row r="475" spans="1:3" x14ac:dyDescent="0.25">
      <c r="A475" t="str">
        <f>"0611893483050"</f>
        <v>0611893483050</v>
      </c>
      <c r="B475" t="str">
        <f>"CA0653"</f>
        <v>CA0653</v>
      </c>
      <c r="C475" t="s">
        <v>445</v>
      </c>
    </row>
    <row r="476" spans="1:3" x14ac:dyDescent="0.25">
      <c r="A476" t="str">
        <f>"0611833021100"</f>
        <v>0611833021100</v>
      </c>
      <c r="B476" t="str">
        <f>"LY5721"</f>
        <v>LY5721</v>
      </c>
      <c r="C476" t="s">
        <v>447</v>
      </c>
    </row>
    <row r="477" spans="1:3" x14ac:dyDescent="0.25">
      <c r="A477" t="str">
        <f>"0611893484050"</f>
        <v>0611893484050</v>
      </c>
      <c r="B477" t="str">
        <f>"CA0652"</f>
        <v>CA0652</v>
      </c>
      <c r="C477" t="s">
        <v>448</v>
      </c>
    </row>
    <row r="478" spans="1:3" x14ac:dyDescent="0.25">
      <c r="A478" t="str">
        <f>"0611893485050"</f>
        <v>0611893485050</v>
      </c>
      <c r="B478" t="str">
        <f>"CA0770"</f>
        <v>CA0770</v>
      </c>
      <c r="C478" t="s">
        <v>449</v>
      </c>
    </row>
    <row r="479" spans="1:3" x14ac:dyDescent="0.25">
      <c r="A479" t="str">
        <f>"0611893486050"</f>
        <v>0611893486050</v>
      </c>
      <c r="B479" t="str">
        <f>"CA0657"</f>
        <v>CA0657</v>
      </c>
      <c r="C479" t="s">
        <v>450</v>
      </c>
    </row>
    <row r="480" spans="1:3" x14ac:dyDescent="0.25">
      <c r="A480" t="str">
        <f>"0611893487050"</f>
        <v>0611893487050</v>
      </c>
      <c r="B480" t="str">
        <f>"CA0658"</f>
        <v>CA0658</v>
      </c>
      <c r="C480" t="s">
        <v>451</v>
      </c>
    </row>
    <row r="481" spans="1:3" x14ac:dyDescent="0.25">
      <c r="A481" t="str">
        <f>"0611884092100"</f>
        <v>0611884092100</v>
      </c>
      <c r="B481" t="str">
        <f>"LY5743"</f>
        <v>LY5743</v>
      </c>
      <c r="C481" t="s">
        <v>452</v>
      </c>
    </row>
    <row r="482" spans="1:3" x14ac:dyDescent="0.25">
      <c r="A482" t="str">
        <f>"0611893488050"</f>
        <v>0611893488050</v>
      </c>
      <c r="B482" t="str">
        <f>"CA0763"</f>
        <v>CA0763</v>
      </c>
      <c r="C482" t="s">
        <v>453</v>
      </c>
    </row>
    <row r="483" spans="1:3" x14ac:dyDescent="0.25">
      <c r="A483" t="str">
        <f>"0611884093100"</f>
        <v>0611884093100</v>
      </c>
      <c r="B483" t="str">
        <f>"LY5744"</f>
        <v>LY5744</v>
      </c>
      <c r="C483" t="s">
        <v>454</v>
      </c>
    </row>
    <row r="484" spans="1:3" x14ac:dyDescent="0.25">
      <c r="A484" t="str">
        <f>"0611893489050"</f>
        <v>0611893489050</v>
      </c>
      <c r="B484" t="str">
        <f>"CA0764"</f>
        <v>CA0764</v>
      </c>
      <c r="C484" t="s">
        <v>455</v>
      </c>
    </row>
    <row r="485" spans="1:3" x14ac:dyDescent="0.25">
      <c r="A485" t="str">
        <f>"0611884094100"</f>
        <v>0611884094100</v>
      </c>
      <c r="B485" t="str">
        <f>"LY5745"</f>
        <v>LY5745</v>
      </c>
      <c r="C485" t="s">
        <v>456</v>
      </c>
    </row>
    <row r="486" spans="1:3" x14ac:dyDescent="0.25">
      <c r="A486" t="str">
        <f>"0611893490050"</f>
        <v>0611893490050</v>
      </c>
      <c r="B486" t="str">
        <f>"CA0765"</f>
        <v>CA0765</v>
      </c>
      <c r="C486" t="s">
        <v>457</v>
      </c>
    </row>
    <row r="487" spans="1:3" x14ac:dyDescent="0.25">
      <c r="A487" t="str">
        <f>"0611884095100"</f>
        <v>0611884095100</v>
      </c>
      <c r="B487" t="str">
        <f>"LY5746"</f>
        <v>LY5746</v>
      </c>
      <c r="C487" t="s">
        <v>458</v>
      </c>
    </row>
    <row r="488" spans="1:3" x14ac:dyDescent="0.25">
      <c r="A488" t="str">
        <f>"0611893491050"</f>
        <v>0611893491050</v>
      </c>
      <c r="B488" t="str">
        <f>"CA0766"</f>
        <v>CA0766</v>
      </c>
      <c r="C488" t="s">
        <v>459</v>
      </c>
    </row>
    <row r="489" spans="1:3" x14ac:dyDescent="0.25">
      <c r="A489" t="str">
        <f>"0611833024100"</f>
        <v>0611833024100</v>
      </c>
      <c r="B489" t="str">
        <f>"LY5722"</f>
        <v>LY5722</v>
      </c>
      <c r="C489" t="s">
        <v>460</v>
      </c>
    </row>
    <row r="490" spans="1:3" x14ac:dyDescent="0.25">
      <c r="A490" t="str">
        <f>"0611893492050"</f>
        <v>0611893492050</v>
      </c>
      <c r="B490" t="str">
        <f>"CA0660"</f>
        <v>CA0660</v>
      </c>
      <c r="C490" t="s">
        <v>461</v>
      </c>
    </row>
    <row r="491" spans="1:3" x14ac:dyDescent="0.25">
      <c r="A491" t="str">
        <f>"0611833025100"</f>
        <v>0611833025100</v>
      </c>
      <c r="B491" t="str">
        <f>"LY5704"</f>
        <v>LY5704</v>
      </c>
      <c r="C491" t="s">
        <v>462</v>
      </c>
    </row>
    <row r="492" spans="1:3" x14ac:dyDescent="0.25">
      <c r="A492" t="str">
        <f>"0611893493050"</f>
        <v>0611893493050</v>
      </c>
      <c r="B492" t="str">
        <f>"CA0661"</f>
        <v>CA0661</v>
      </c>
      <c r="C492" t="s">
        <v>463</v>
      </c>
    </row>
    <row r="493" spans="1:3" x14ac:dyDescent="0.25">
      <c r="A493" t="str">
        <f>"0611893494050"</f>
        <v>0611893494050</v>
      </c>
      <c r="B493" t="str">
        <f>"CA0771"</f>
        <v>CA0771</v>
      </c>
      <c r="C493" t="s">
        <v>464</v>
      </c>
    </row>
    <row r="494" spans="1:3" x14ac:dyDescent="0.25">
      <c r="A494" t="str">
        <f>"0611893495050"</f>
        <v>0611893495050</v>
      </c>
      <c r="B494" t="str">
        <f>"CA0662"</f>
        <v>CA0662</v>
      </c>
      <c r="C494" t="s">
        <v>465</v>
      </c>
    </row>
    <row r="495" spans="1:3" x14ac:dyDescent="0.25">
      <c r="A495" t="str">
        <f>"0611893498050"</f>
        <v>0611893498050</v>
      </c>
      <c r="B495" t="str">
        <f>"CA0665"</f>
        <v>CA0665</v>
      </c>
      <c r="C495" t="s">
        <v>467</v>
      </c>
    </row>
    <row r="496" spans="1:3" x14ac:dyDescent="0.25">
      <c r="A496" t="str">
        <f>"0611893497050"</f>
        <v>0611893497050</v>
      </c>
      <c r="B496" t="str">
        <f>"CA0664"</f>
        <v>CA0664</v>
      </c>
      <c r="C496" t="s">
        <v>466</v>
      </c>
    </row>
    <row r="497" spans="1:3" x14ac:dyDescent="0.25">
      <c r="A497" t="str">
        <f>"0611893499050"</f>
        <v>0611893499050</v>
      </c>
      <c r="B497" t="str">
        <f>"CA0666"</f>
        <v>CA0666</v>
      </c>
      <c r="C497" t="s">
        <v>468</v>
      </c>
    </row>
    <row r="498" spans="1:3" x14ac:dyDescent="0.25">
      <c r="A498" t="str">
        <f>"0611893500050"</f>
        <v>0611893500050</v>
      </c>
      <c r="B498" t="str">
        <f>"CA0667"</f>
        <v>CA0667</v>
      </c>
      <c r="C498" t="s">
        <v>469</v>
      </c>
    </row>
    <row r="499" spans="1:3" x14ac:dyDescent="0.25">
      <c r="A499" t="str">
        <f>"0611893501050"</f>
        <v>0611893501050</v>
      </c>
      <c r="B499" t="str">
        <f>"CA0672"</f>
        <v>CA0672</v>
      </c>
      <c r="C499" t="s">
        <v>470</v>
      </c>
    </row>
    <row r="500" spans="1:3" x14ac:dyDescent="0.25">
      <c r="A500" t="str">
        <f>"0611833031100"</f>
        <v>0611833031100</v>
      </c>
      <c r="B500" t="str">
        <f>"LY5723"</f>
        <v>LY5723</v>
      </c>
      <c r="C500" t="s">
        <v>471</v>
      </c>
    </row>
    <row r="501" spans="1:3" x14ac:dyDescent="0.25">
      <c r="A501" t="str">
        <f>"0611893502050"</f>
        <v>0611893502050</v>
      </c>
      <c r="B501" t="str">
        <f>"CA0680"</f>
        <v>CA0680</v>
      </c>
      <c r="C501" t="s">
        <v>472</v>
      </c>
    </row>
    <row r="502" spans="1:3" x14ac:dyDescent="0.25">
      <c r="A502" t="str">
        <f>"0611833032100"</f>
        <v>0611833032100</v>
      </c>
      <c r="B502" t="str">
        <f>"LY5724"</f>
        <v>LY5724</v>
      </c>
      <c r="C502" t="s">
        <v>473</v>
      </c>
    </row>
    <row r="503" spans="1:3" x14ac:dyDescent="0.25">
      <c r="A503" t="str">
        <f>"0611893503050"</f>
        <v>0611893503050</v>
      </c>
      <c r="B503" t="str">
        <f>"CA0677"</f>
        <v>CA0677</v>
      </c>
      <c r="C503" t="s">
        <v>474</v>
      </c>
    </row>
    <row r="504" spans="1:3" x14ac:dyDescent="0.25">
      <c r="A504" t="str">
        <f>"0611833033100"</f>
        <v>0611833033100</v>
      </c>
      <c r="B504" t="str">
        <f>"LY5725"</f>
        <v>LY5725</v>
      </c>
      <c r="C504" t="s">
        <v>475</v>
      </c>
    </row>
    <row r="505" spans="1:3" x14ac:dyDescent="0.25">
      <c r="A505" t="str">
        <f>"0611893504050"</f>
        <v>0611893504050</v>
      </c>
      <c r="B505" t="str">
        <f>"CA0678"</f>
        <v>CA0678</v>
      </c>
      <c r="C505" t="s">
        <v>476</v>
      </c>
    </row>
    <row r="506" spans="1:3" x14ac:dyDescent="0.25">
      <c r="A506" t="str">
        <f>"0611833034100"</f>
        <v>0611833034100</v>
      </c>
      <c r="B506" t="str">
        <f>"LY5726"</f>
        <v>LY5726</v>
      </c>
      <c r="C506" t="s">
        <v>477</v>
      </c>
    </row>
    <row r="507" spans="1:3" x14ac:dyDescent="0.25">
      <c r="A507" t="str">
        <f>"0611893505050"</f>
        <v>0611893505050</v>
      </c>
      <c r="B507" t="str">
        <f>"CA0676"</f>
        <v>CA0676</v>
      </c>
      <c r="C507" t="s">
        <v>478</v>
      </c>
    </row>
    <row r="508" spans="1:3" x14ac:dyDescent="0.25">
      <c r="A508" t="str">
        <f>"0611833035100"</f>
        <v>0611833035100</v>
      </c>
      <c r="B508" t="str">
        <f>"LY5727"</f>
        <v>LY5727</v>
      </c>
      <c r="C508" t="s">
        <v>479</v>
      </c>
    </row>
    <row r="509" spans="1:3" x14ac:dyDescent="0.25">
      <c r="A509" t="str">
        <f>"0611893506050"</f>
        <v>0611893506050</v>
      </c>
      <c r="B509" t="str">
        <f>"CA0679"</f>
        <v>CA0679</v>
      </c>
      <c r="C509" t="s">
        <v>480</v>
      </c>
    </row>
    <row r="510" spans="1:3" x14ac:dyDescent="0.25">
      <c r="A510" t="str">
        <f>"0611833036100"</f>
        <v>0611833036100</v>
      </c>
      <c r="B510" t="str">
        <f>"LY5728"</f>
        <v>LY5728</v>
      </c>
      <c r="C510" t="s">
        <v>481</v>
      </c>
    </row>
    <row r="511" spans="1:3" x14ac:dyDescent="0.25">
      <c r="A511" t="str">
        <f>"0611893507050"</f>
        <v>0611893507050</v>
      </c>
      <c r="B511" t="str">
        <f>"CA0675"</f>
        <v>CA0675</v>
      </c>
      <c r="C511" t="s">
        <v>482</v>
      </c>
    </row>
    <row r="512" spans="1:3" x14ac:dyDescent="0.25">
      <c r="A512" t="str">
        <f>"0611833037100"</f>
        <v>0611833037100</v>
      </c>
      <c r="B512" t="str">
        <f>"LY0025"</f>
        <v>LY0025</v>
      </c>
      <c r="C512" t="s">
        <v>483</v>
      </c>
    </row>
    <row r="513" spans="1:3" x14ac:dyDescent="0.25">
      <c r="A513" t="str">
        <f>"0611893508050"</f>
        <v>0611893508050</v>
      </c>
      <c r="B513" t="str">
        <f>"CA0744"</f>
        <v>CA0744</v>
      </c>
      <c r="C513" t="s">
        <v>484</v>
      </c>
    </row>
    <row r="514" spans="1:3" x14ac:dyDescent="0.25">
      <c r="A514" t="str">
        <f>"0611893509050"</f>
        <v>0611893509050</v>
      </c>
      <c r="B514" t="str">
        <f>"CA0683"</f>
        <v>CA0683</v>
      </c>
      <c r="C514" t="s">
        <v>485</v>
      </c>
    </row>
    <row r="515" spans="1:3" x14ac:dyDescent="0.25">
      <c r="A515" t="str">
        <f>"0611833038100"</f>
        <v>0611833038100</v>
      </c>
      <c r="B515" t="str">
        <f>"LY0017"</f>
        <v>LY0017</v>
      </c>
      <c r="C515" t="s">
        <v>486</v>
      </c>
    </row>
    <row r="516" spans="1:3" x14ac:dyDescent="0.25">
      <c r="A516" t="str">
        <f>"0611893510050"</f>
        <v>0611893510050</v>
      </c>
      <c r="B516" t="str">
        <f>"CA0737"</f>
        <v>CA0737</v>
      </c>
      <c r="C516" t="s">
        <v>487</v>
      </c>
    </row>
    <row r="517" spans="1:3" x14ac:dyDescent="0.25">
      <c r="A517" t="str">
        <f>"0611893511050"</f>
        <v>0611893511050</v>
      </c>
      <c r="B517" t="str">
        <f>"CA0686"</f>
        <v>CA0686</v>
      </c>
      <c r="C517" t="s">
        <v>488</v>
      </c>
    </row>
    <row r="518" spans="1:3" x14ac:dyDescent="0.25">
      <c r="A518" t="str">
        <f>"0611893513050"</f>
        <v>0611893513050</v>
      </c>
      <c r="B518" t="str">
        <f>"CA0687"</f>
        <v>CA0687</v>
      </c>
      <c r="C518" t="s">
        <v>489</v>
      </c>
    </row>
    <row r="519" spans="1:3" x14ac:dyDescent="0.25">
      <c r="A519" t="str">
        <f>"0611833039100"</f>
        <v>0611833039100</v>
      </c>
      <c r="B519" t="str">
        <f>"LY0026"</f>
        <v>LY0026</v>
      </c>
      <c r="C519" t="s">
        <v>490</v>
      </c>
    </row>
    <row r="520" spans="1:3" x14ac:dyDescent="0.25">
      <c r="A520" t="str">
        <f>"0611893514050"</f>
        <v>0611893514050</v>
      </c>
      <c r="B520" t="str">
        <f>"CA0745"</f>
        <v>CA0745</v>
      </c>
      <c r="C520" t="s">
        <v>491</v>
      </c>
    </row>
    <row r="521" spans="1:3" x14ac:dyDescent="0.25">
      <c r="A521" t="str">
        <f>"0611893515050"</f>
        <v>0611893515050</v>
      </c>
      <c r="B521" t="str">
        <f>"CA0688"</f>
        <v>CA0688</v>
      </c>
      <c r="C521" t="s">
        <v>492</v>
      </c>
    </row>
    <row r="522" spans="1:3" x14ac:dyDescent="0.25">
      <c r="A522" t="str">
        <f>"0611833040100"</f>
        <v>0611833040100</v>
      </c>
      <c r="B522" t="str">
        <f>"LY5710"</f>
        <v>LY5710</v>
      </c>
      <c r="C522" t="s">
        <v>493</v>
      </c>
    </row>
    <row r="523" spans="1:3" x14ac:dyDescent="0.25">
      <c r="A523" t="str">
        <f>"0611893516050"</f>
        <v>0611893516050</v>
      </c>
      <c r="B523" t="str">
        <f>"CA0689"</f>
        <v>CA0689</v>
      </c>
      <c r="C523" t="s">
        <v>494</v>
      </c>
    </row>
    <row r="524" spans="1:3" x14ac:dyDescent="0.25">
      <c r="A524" t="str">
        <f>"0611893517050"</f>
        <v>0611893517050</v>
      </c>
      <c r="B524" t="str">
        <f>"CA0772"</f>
        <v>CA0772</v>
      </c>
      <c r="C524" t="s">
        <v>495</v>
      </c>
    </row>
    <row r="525" spans="1:3" x14ac:dyDescent="0.25">
      <c r="A525" t="str">
        <f>"0611893518050"</f>
        <v>0611893518050</v>
      </c>
      <c r="B525" t="str">
        <f>"CA0691"</f>
        <v>CA0691</v>
      </c>
      <c r="C525" t="s">
        <v>496</v>
      </c>
    </row>
    <row r="526" spans="1:3" x14ac:dyDescent="0.25">
      <c r="A526" t="str">
        <f>"0611893519050"</f>
        <v>0611893519050</v>
      </c>
      <c r="B526" t="str">
        <f>"CA0692"</f>
        <v>CA0692</v>
      </c>
      <c r="C526" t="s">
        <v>498</v>
      </c>
    </row>
    <row r="527" spans="1:3" x14ac:dyDescent="0.25">
      <c r="A527" t="str">
        <f>"0611833042100"</f>
        <v>0611833042100</v>
      </c>
      <c r="B527" t="str">
        <f>"LY1285"</f>
        <v>LY1285</v>
      </c>
      <c r="C527" t="s">
        <v>497</v>
      </c>
    </row>
    <row r="528" spans="1:3" x14ac:dyDescent="0.25">
      <c r="A528" t="str">
        <f>"0611833043100"</f>
        <v>0611833043100</v>
      </c>
      <c r="B528" t="str">
        <f>"LY4533"</f>
        <v>LY4533</v>
      </c>
      <c r="C528" t="s">
        <v>499</v>
      </c>
    </row>
    <row r="529" spans="1:3" x14ac:dyDescent="0.25">
      <c r="A529" t="str">
        <f>"0611893520050"</f>
        <v>0611893520050</v>
      </c>
      <c r="B529" t="str">
        <f>"CA0693"</f>
        <v>CA0693</v>
      </c>
      <c r="C529" t="s">
        <v>500</v>
      </c>
    </row>
    <row r="530" spans="1:3" x14ac:dyDescent="0.25">
      <c r="A530" t="str">
        <f>"0611893521050"</f>
        <v>0611893521050</v>
      </c>
      <c r="B530" t="str">
        <f>"CA0694"</f>
        <v>CA0694</v>
      </c>
      <c r="C530" t="s">
        <v>501</v>
      </c>
    </row>
    <row r="531" spans="1:3" x14ac:dyDescent="0.25">
      <c r="A531" t="str">
        <f>"0611893522050"</f>
        <v>0611893522050</v>
      </c>
      <c r="B531" t="str">
        <f>"CA0695"</f>
        <v>CA0695</v>
      </c>
      <c r="C531" t="s">
        <v>502</v>
      </c>
    </row>
    <row r="532" spans="1:3" x14ac:dyDescent="0.25">
      <c r="A532" t="str">
        <f>"0611833045100"</f>
        <v>0611833045100</v>
      </c>
      <c r="B532" t="str">
        <f>"LY5712"</f>
        <v>LY5712</v>
      </c>
      <c r="C532" t="s">
        <v>503</v>
      </c>
    </row>
    <row r="533" spans="1:3" x14ac:dyDescent="0.25">
      <c r="A533" t="str">
        <f>"0611893523050"</f>
        <v>0611893523050</v>
      </c>
      <c r="B533" t="str">
        <f>"CA0696"</f>
        <v>CA0696</v>
      </c>
      <c r="C533" t="s">
        <v>504</v>
      </c>
    </row>
    <row r="534" spans="1:3" x14ac:dyDescent="0.25">
      <c r="A534" t="str">
        <f>"0611856873100"</f>
        <v>0611856873100</v>
      </c>
      <c r="B534" t="str">
        <f>"LY5737"</f>
        <v>LY5737</v>
      </c>
      <c r="C534" t="s">
        <v>505</v>
      </c>
    </row>
    <row r="535" spans="1:3" x14ac:dyDescent="0.25">
      <c r="A535" t="str">
        <f>"0611893524050"</f>
        <v>0611893524050</v>
      </c>
      <c r="B535" t="str">
        <f>"CA0753"</f>
        <v>CA0753</v>
      </c>
      <c r="C535" t="s">
        <v>506</v>
      </c>
    </row>
    <row r="536" spans="1:3" x14ac:dyDescent="0.25">
      <c r="A536" t="str">
        <f>"0611833047100"</f>
        <v>0611833047100</v>
      </c>
      <c r="B536" t="str">
        <f>"LY5602"</f>
        <v>LY5602</v>
      </c>
      <c r="C536" t="s">
        <v>507</v>
      </c>
    </row>
    <row r="537" spans="1:3" x14ac:dyDescent="0.25">
      <c r="A537" t="str">
        <f>"0611893525050"</f>
        <v>0611893525050</v>
      </c>
      <c r="B537" t="str">
        <f>"CA0698"</f>
        <v>CA0698</v>
      </c>
      <c r="C537" t="s">
        <v>508</v>
      </c>
    </row>
    <row r="538" spans="1:3" x14ac:dyDescent="0.25">
      <c r="A538" t="str">
        <f>"0611833048100"</f>
        <v>0611833048100</v>
      </c>
      <c r="B538" t="str">
        <f>"LY0018"</f>
        <v>LY0018</v>
      </c>
      <c r="C538" t="s">
        <v>509</v>
      </c>
    </row>
    <row r="539" spans="1:3" x14ac:dyDescent="0.25">
      <c r="A539" t="str">
        <f>"0611893526050"</f>
        <v>0611893526050</v>
      </c>
      <c r="B539" t="str">
        <f>"CA0738"</f>
        <v>CA0738</v>
      </c>
      <c r="C539" t="s">
        <v>510</v>
      </c>
    </row>
    <row r="540" spans="1:3" x14ac:dyDescent="0.25">
      <c r="A540" t="str">
        <f>"0611856874100"</f>
        <v>0611856874100</v>
      </c>
      <c r="B540" t="str">
        <f>"LY5738"</f>
        <v>LY5738</v>
      </c>
      <c r="C540" t="s">
        <v>511</v>
      </c>
    </row>
    <row r="541" spans="1:3" x14ac:dyDescent="0.25">
      <c r="A541" t="str">
        <f>"0611893527050"</f>
        <v>0611893527050</v>
      </c>
      <c r="B541" t="str">
        <f>"CA0754"</f>
        <v>CA0754</v>
      </c>
      <c r="C541" t="s">
        <v>512</v>
      </c>
    </row>
    <row r="542" spans="1:3" x14ac:dyDescent="0.25">
      <c r="A542" t="str">
        <f>"0611833049100"</f>
        <v>0611833049100</v>
      </c>
      <c r="B542" t="str">
        <f>"LY0027"</f>
        <v>LY0027</v>
      </c>
      <c r="C542" t="s">
        <v>513</v>
      </c>
    </row>
    <row r="543" spans="1:3" x14ac:dyDescent="0.25">
      <c r="A543" t="str">
        <f>"0611893528050"</f>
        <v>0611893528050</v>
      </c>
      <c r="B543" t="str">
        <f>"CA0746"</f>
        <v>CA0746</v>
      </c>
      <c r="C543" t="s">
        <v>514</v>
      </c>
    </row>
    <row r="544" spans="1:3" x14ac:dyDescent="0.25">
      <c r="A544" t="str">
        <f>"0611833050100"</f>
        <v>0611833050100</v>
      </c>
      <c r="B544" t="str">
        <f>"LY0028"</f>
        <v>LY0028</v>
      </c>
      <c r="C544" t="s">
        <v>515</v>
      </c>
    </row>
    <row r="545" spans="1:3" x14ac:dyDescent="0.25">
      <c r="A545" t="str">
        <f>"0611893534050"</f>
        <v>0611893534050</v>
      </c>
      <c r="B545" t="str">
        <f>"CA0747"</f>
        <v>CA0747</v>
      </c>
      <c r="C545" t="s">
        <v>516</v>
      </c>
    </row>
    <row r="546" spans="1:3" x14ac:dyDescent="0.25">
      <c r="A546" t="str">
        <f>"0611833051100"</f>
        <v>0611833051100</v>
      </c>
      <c r="B546" t="str">
        <f>"LY5667"</f>
        <v>LY5667</v>
      </c>
      <c r="C546" t="s">
        <v>519</v>
      </c>
    </row>
    <row r="547" spans="1:3" x14ac:dyDescent="0.25">
      <c r="A547" t="str">
        <f>"0611893535050"</f>
        <v>0611893535050</v>
      </c>
      <c r="B547" t="str">
        <f>"CA0703"</f>
        <v>CA0703</v>
      </c>
      <c r="C547" t="s">
        <v>518</v>
      </c>
    </row>
    <row r="548" spans="1:3" x14ac:dyDescent="0.25">
      <c r="A548" t="str">
        <f>"0611893536050"</f>
        <v>0611893536050</v>
      </c>
      <c r="B548" t="str">
        <f>"CA0702"</f>
        <v>CA0702</v>
      </c>
      <c r="C548" t="s">
        <v>520</v>
      </c>
    </row>
    <row r="549" spans="1:3" x14ac:dyDescent="0.25">
      <c r="A549" t="str">
        <f>"0611833052100"</f>
        <v>0611833052100</v>
      </c>
      <c r="B549" t="str">
        <f>"LY4848"</f>
        <v>LY4848</v>
      </c>
      <c r="C549" t="s">
        <v>521</v>
      </c>
    </row>
    <row r="550" spans="1:3" x14ac:dyDescent="0.25">
      <c r="A550" t="str">
        <f>"0611893537050"</f>
        <v>0611893537050</v>
      </c>
      <c r="B550" t="str">
        <f>"CA0700"</f>
        <v>CA0700</v>
      </c>
      <c r="C550" t="s">
        <v>522</v>
      </c>
    </row>
    <row r="551" spans="1:3" x14ac:dyDescent="0.25">
      <c r="A551" t="str">
        <f>"0611833053100"</f>
        <v>0611833053100</v>
      </c>
      <c r="B551" t="str">
        <f>"LY5660"</f>
        <v>LY5660</v>
      </c>
      <c r="C551" t="s">
        <v>517</v>
      </c>
    </row>
    <row r="552" spans="1:3" x14ac:dyDescent="0.25">
      <c r="A552" t="str">
        <f>"0611833054100"</f>
        <v>0611833054100</v>
      </c>
      <c r="B552" t="str">
        <f>"LY4610"</f>
        <v>LY4610</v>
      </c>
      <c r="C552" t="s">
        <v>523</v>
      </c>
    </row>
    <row r="553" spans="1:3" x14ac:dyDescent="0.25">
      <c r="A553" t="str">
        <f>"0611893538050"</f>
        <v>0611893538050</v>
      </c>
      <c r="B553" t="str">
        <f>"CA0701"</f>
        <v>CA0701</v>
      </c>
      <c r="C553" t="s">
        <v>524</v>
      </c>
    </row>
    <row r="554" spans="1:3" x14ac:dyDescent="0.25">
      <c r="A554" t="str">
        <f>"0611916449100"</f>
        <v>0611916449100</v>
      </c>
      <c r="B554" t="str">
        <f>"LY5758"</f>
        <v>LY5758</v>
      </c>
      <c r="C554" t="s">
        <v>2150</v>
      </c>
    </row>
    <row r="555" spans="1:3" x14ac:dyDescent="0.25">
      <c r="A555" t="str">
        <f>"0611916444050"</f>
        <v>0611916444050</v>
      </c>
      <c r="B555" t="str">
        <f>"CA0778"</f>
        <v>CA0778</v>
      </c>
      <c r="C555" t="s">
        <v>2144</v>
      </c>
    </row>
    <row r="556" spans="1:3" x14ac:dyDescent="0.25">
      <c r="A556" t="str">
        <f>"0611833055100"</f>
        <v>0611833055100</v>
      </c>
      <c r="B556" t="str">
        <f>"LY0240"</f>
        <v>LY0240</v>
      </c>
      <c r="C556" t="s">
        <v>525</v>
      </c>
    </row>
    <row r="557" spans="1:3" x14ac:dyDescent="0.25">
      <c r="A557" t="str">
        <f>"0611893539050"</f>
        <v>0611893539050</v>
      </c>
      <c r="B557" t="str">
        <f>"CA0704"</f>
        <v>CA0704</v>
      </c>
      <c r="C557" t="s">
        <v>526</v>
      </c>
    </row>
    <row r="558" spans="1:3" x14ac:dyDescent="0.25">
      <c r="A558" t="str">
        <f>"0611833056100"</f>
        <v>0611833056100</v>
      </c>
      <c r="B558" t="str">
        <f>"LY0013"</f>
        <v>LY0013</v>
      </c>
      <c r="C558" t="s">
        <v>527</v>
      </c>
    </row>
    <row r="559" spans="1:3" x14ac:dyDescent="0.25">
      <c r="A559" t="str">
        <f>"0611893540050"</f>
        <v>0611893540050</v>
      </c>
      <c r="B559" t="str">
        <f>"CA0715"</f>
        <v>CA0715</v>
      </c>
      <c r="C559" t="s">
        <v>528</v>
      </c>
    </row>
    <row r="560" spans="1:3" x14ac:dyDescent="0.25">
      <c r="A560" t="str">
        <f>"0611833057100"</f>
        <v>0611833057100</v>
      </c>
      <c r="B560" t="str">
        <f>"LY0019"</f>
        <v>LY0019</v>
      </c>
      <c r="C560" t="s">
        <v>529</v>
      </c>
    </row>
    <row r="561" spans="1:3" x14ac:dyDescent="0.25">
      <c r="A561" t="str">
        <f>"0611893541050"</f>
        <v>0611893541050</v>
      </c>
      <c r="B561" t="str">
        <f>"CA0739"</f>
        <v>CA0739</v>
      </c>
      <c r="C561" t="s">
        <v>530</v>
      </c>
    </row>
    <row r="562" spans="1:3" x14ac:dyDescent="0.25">
      <c r="A562" t="str">
        <f>"0611833058100"</f>
        <v>0611833058100</v>
      </c>
      <c r="B562" t="str">
        <f>"LY0241"</f>
        <v>LY0241</v>
      </c>
      <c r="C562" t="s">
        <v>531</v>
      </c>
    </row>
    <row r="563" spans="1:3" x14ac:dyDescent="0.25">
      <c r="A563" t="str">
        <f>"0611893542050"</f>
        <v>0611893542050</v>
      </c>
      <c r="B563" t="str">
        <f>"CA0707"</f>
        <v>CA0707</v>
      </c>
      <c r="C563" t="s">
        <v>532</v>
      </c>
    </row>
    <row r="564" spans="1:3" x14ac:dyDescent="0.25">
      <c r="A564" t="str">
        <f>"0611833059100"</f>
        <v>0611833059100</v>
      </c>
      <c r="B564" t="str">
        <f>"LY5680"</f>
        <v>LY5680</v>
      </c>
      <c r="C564" t="s">
        <v>533</v>
      </c>
    </row>
    <row r="565" spans="1:3" x14ac:dyDescent="0.25">
      <c r="A565" t="str">
        <f>"0611893543050"</f>
        <v>0611893543050</v>
      </c>
      <c r="B565" t="str">
        <f>"CA0706"</f>
        <v>CA0706</v>
      </c>
      <c r="C565" t="s">
        <v>534</v>
      </c>
    </row>
    <row r="566" spans="1:3" x14ac:dyDescent="0.25">
      <c r="A566" t="str">
        <f>"0611833060100"</f>
        <v>0611833060100</v>
      </c>
      <c r="B566" t="str">
        <f>"LY5698"</f>
        <v>LY5698</v>
      </c>
      <c r="C566" t="s">
        <v>535</v>
      </c>
    </row>
    <row r="567" spans="1:3" x14ac:dyDescent="0.25">
      <c r="A567" t="str">
        <f>"0611893544050"</f>
        <v>0611893544050</v>
      </c>
      <c r="B567" t="str">
        <f>"CA0708"</f>
        <v>CA0708</v>
      </c>
      <c r="C567" t="s">
        <v>536</v>
      </c>
    </row>
    <row r="568" spans="1:3" x14ac:dyDescent="0.25">
      <c r="A568" t="str">
        <f>"0611893545050"</f>
        <v>0611893545050</v>
      </c>
      <c r="B568" t="str">
        <f>"CA0709"</f>
        <v>CA0709</v>
      </c>
      <c r="C568" t="s">
        <v>537</v>
      </c>
    </row>
    <row r="569" spans="1:3" x14ac:dyDescent="0.25">
      <c r="A569" t="str">
        <f>"0611893546050"</f>
        <v>0611893546050</v>
      </c>
      <c r="B569" t="str">
        <f>"CA0710"</f>
        <v>CA0710</v>
      </c>
      <c r="C569" t="s">
        <v>538</v>
      </c>
    </row>
    <row r="570" spans="1:3" x14ac:dyDescent="0.25">
      <c r="A570" t="str">
        <f>"0611833062100"</f>
        <v>0611833062100</v>
      </c>
      <c r="B570" t="str">
        <f>"LY5647"</f>
        <v>LY5647</v>
      </c>
      <c r="C570" t="s">
        <v>539</v>
      </c>
    </row>
    <row r="571" spans="1:3" x14ac:dyDescent="0.25">
      <c r="A571" t="str">
        <f>"0611893547050"</f>
        <v>0611893547050</v>
      </c>
      <c r="B571" t="str">
        <f>"CA0712"</f>
        <v>CA0712</v>
      </c>
      <c r="C571" t="s">
        <v>540</v>
      </c>
    </row>
    <row r="572" spans="1:3" x14ac:dyDescent="0.25">
      <c r="A572" t="str">
        <f>"0611833063100"</f>
        <v>0611833063100</v>
      </c>
      <c r="B572" t="str">
        <f>"LY5669"</f>
        <v>LY5669</v>
      </c>
      <c r="C572" t="s">
        <v>541</v>
      </c>
    </row>
    <row r="573" spans="1:3" x14ac:dyDescent="0.25">
      <c r="A573" t="str">
        <f>"0611893548050"</f>
        <v>0611893548050</v>
      </c>
      <c r="B573" t="str">
        <f>"CA0711"</f>
        <v>CA0711</v>
      </c>
      <c r="C573" t="s">
        <v>542</v>
      </c>
    </row>
    <row r="574" spans="1:3" x14ac:dyDescent="0.25">
      <c r="A574" t="str">
        <f>"0611833065100"</f>
        <v>0611833065100</v>
      </c>
      <c r="B574" t="str">
        <f>"LY5648"</f>
        <v>LY5648</v>
      </c>
      <c r="C574" t="s">
        <v>543</v>
      </c>
    </row>
    <row r="575" spans="1:3" x14ac:dyDescent="0.25">
      <c r="A575" t="str">
        <f>"0611893549050"</f>
        <v>0611893549050</v>
      </c>
      <c r="B575" t="str">
        <f>"CA0713"</f>
        <v>CA0713</v>
      </c>
      <c r="C575" t="s">
        <v>544</v>
      </c>
    </row>
    <row r="576" spans="1:3" x14ac:dyDescent="0.25">
      <c r="A576" t="str">
        <f>"0611833066100"</f>
        <v>0611833066100</v>
      </c>
      <c r="B576" t="str">
        <f>"LY5729"</f>
        <v>LY5729</v>
      </c>
      <c r="C576" t="s">
        <v>546</v>
      </c>
    </row>
    <row r="577" spans="1:3" x14ac:dyDescent="0.25">
      <c r="A577" t="str">
        <f>"0611893550050"</f>
        <v>0611893550050</v>
      </c>
      <c r="B577" t="str">
        <f>"CA0714"</f>
        <v>CA0714</v>
      </c>
      <c r="C577" t="s">
        <v>545</v>
      </c>
    </row>
    <row r="578" spans="1:3" x14ac:dyDescent="0.25">
      <c r="A578" t="str">
        <f>"0611833067100"</f>
        <v>0611833067100</v>
      </c>
      <c r="B578" t="str">
        <f>"LY0021"</f>
        <v>LY0021</v>
      </c>
      <c r="C578" t="s">
        <v>547</v>
      </c>
    </row>
    <row r="579" spans="1:3" x14ac:dyDescent="0.25">
      <c r="A579" t="str">
        <f>"0611893551050"</f>
        <v>0611893551050</v>
      </c>
      <c r="B579" t="str">
        <f>"CA0740"</f>
        <v>CA0740</v>
      </c>
      <c r="C579" t="s">
        <v>548</v>
      </c>
    </row>
    <row r="580" spans="1:3" x14ac:dyDescent="0.25">
      <c r="A580" t="str">
        <f>"0611884096100"</f>
        <v>0611884096100</v>
      </c>
      <c r="B580" t="str">
        <f>"LY5747"</f>
        <v>LY5747</v>
      </c>
      <c r="C580" t="s">
        <v>549</v>
      </c>
    </row>
    <row r="581" spans="1:3" x14ac:dyDescent="0.25">
      <c r="A581" t="str">
        <f>"0611893552050"</f>
        <v>0611893552050</v>
      </c>
      <c r="B581" t="str">
        <f>"CA0767"</f>
        <v>CA0767</v>
      </c>
      <c r="C581" t="s">
        <v>550</v>
      </c>
    </row>
    <row r="582" spans="1:3" x14ac:dyDescent="0.25">
      <c r="A582" t="str">
        <f>"0611833110100"</f>
        <v>0611833110100</v>
      </c>
      <c r="B582" t="str">
        <f>"LK7001"</f>
        <v>LK7001</v>
      </c>
      <c r="C582" t="s">
        <v>551</v>
      </c>
    </row>
    <row r="583" spans="1:3" x14ac:dyDescent="0.25">
      <c r="A583" t="str">
        <f>"0611833111100"</f>
        <v>0611833111100</v>
      </c>
      <c r="B583" t="str">
        <f>"LK7002"</f>
        <v>LK7002</v>
      </c>
      <c r="C583" t="s">
        <v>552</v>
      </c>
    </row>
    <row r="584" spans="1:3" x14ac:dyDescent="0.25">
      <c r="A584" t="str">
        <f>"0611833112100"</f>
        <v>0611833112100</v>
      </c>
      <c r="B584" t="str">
        <f>"LK7003"</f>
        <v>LK7003</v>
      </c>
      <c r="C584" t="s">
        <v>553</v>
      </c>
    </row>
    <row r="585" spans="1:3" x14ac:dyDescent="0.25">
      <c r="A585" t="str">
        <f>"0611833113100"</f>
        <v>0611833113100</v>
      </c>
      <c r="B585" t="str">
        <f>"LK7004"</f>
        <v>LK7004</v>
      </c>
      <c r="C585" t="s">
        <v>554</v>
      </c>
    </row>
    <row r="586" spans="1:3" x14ac:dyDescent="0.25">
      <c r="A586" t="str">
        <f>"0611833114100"</f>
        <v>0611833114100</v>
      </c>
      <c r="B586" t="str">
        <f>"LK7005"</f>
        <v>LK7005</v>
      </c>
      <c r="C586" t="s">
        <v>555</v>
      </c>
    </row>
    <row r="587" spans="1:3" x14ac:dyDescent="0.25">
      <c r="A587" t="str">
        <f>"0611833115100"</f>
        <v>0611833115100</v>
      </c>
      <c r="B587" t="str">
        <f>"LK7006"</f>
        <v>LK7006</v>
      </c>
      <c r="C587" t="s">
        <v>556</v>
      </c>
    </row>
    <row r="588" spans="1:3" x14ac:dyDescent="0.25">
      <c r="A588" t="str">
        <f>"0611833116100"</f>
        <v>0611833116100</v>
      </c>
      <c r="B588" t="str">
        <f>"LK0108"</f>
        <v>LK0108</v>
      </c>
      <c r="C588" t="s">
        <v>557</v>
      </c>
    </row>
    <row r="589" spans="1:3" x14ac:dyDescent="0.25">
      <c r="A589" t="str">
        <f>"0611833117100"</f>
        <v>0611833117100</v>
      </c>
      <c r="B589" t="str">
        <f>"LK0109"</f>
        <v>LK0109</v>
      </c>
      <c r="C589" t="s">
        <v>558</v>
      </c>
    </row>
    <row r="590" spans="1:3" x14ac:dyDescent="0.25">
      <c r="A590" t="str">
        <f>"0611833118100"</f>
        <v>0611833118100</v>
      </c>
      <c r="B590" t="str">
        <f>"LK0672"</f>
        <v>LK0672</v>
      </c>
      <c r="C590" t="s">
        <v>559</v>
      </c>
    </row>
    <row r="591" spans="1:3" x14ac:dyDescent="0.25">
      <c r="A591" t="str">
        <f>"0611833119100"</f>
        <v>0611833119100</v>
      </c>
      <c r="B591" t="str">
        <f>"LK0110"</f>
        <v>LK0110</v>
      </c>
      <c r="C591" t="s">
        <v>560</v>
      </c>
    </row>
    <row r="592" spans="1:3" x14ac:dyDescent="0.25">
      <c r="A592" t="str">
        <f>"0611833120100"</f>
        <v>0611833120100</v>
      </c>
      <c r="B592" t="str">
        <f>"LK0111"</f>
        <v>LK0111</v>
      </c>
      <c r="C592" t="s">
        <v>561</v>
      </c>
    </row>
    <row r="593" spans="1:3" x14ac:dyDescent="0.25">
      <c r="A593" t="str">
        <f>"0611861192050"</f>
        <v>0611861192050</v>
      </c>
      <c r="B593" t="str">
        <f>"CE0766"</f>
        <v>CE0766</v>
      </c>
      <c r="C593" t="s">
        <v>562</v>
      </c>
    </row>
    <row r="594" spans="1:3" x14ac:dyDescent="0.25">
      <c r="A594" t="str">
        <f>"0611884108050"</f>
        <v>0611884108050</v>
      </c>
      <c r="B594" t="str">
        <f>"CE1738"</f>
        <v>CE1738</v>
      </c>
      <c r="C594" t="s">
        <v>563</v>
      </c>
    </row>
    <row r="595" spans="1:3" x14ac:dyDescent="0.25">
      <c r="A595" t="str">
        <f>"0611884109050"</f>
        <v>0611884109050</v>
      </c>
      <c r="B595" t="str">
        <f>"CE1731"</f>
        <v>CE1731</v>
      </c>
      <c r="C595" t="s">
        <v>564</v>
      </c>
    </row>
    <row r="596" spans="1:3" x14ac:dyDescent="0.25">
      <c r="A596" t="str">
        <f>"0611884110050"</f>
        <v>0611884110050</v>
      </c>
      <c r="B596" t="str">
        <f>"CE1730"</f>
        <v>CE1730</v>
      </c>
      <c r="C596" t="s">
        <v>565</v>
      </c>
    </row>
    <row r="597" spans="1:3" x14ac:dyDescent="0.25">
      <c r="A597" t="str">
        <f>"0611884111050"</f>
        <v>0611884111050</v>
      </c>
      <c r="B597" t="str">
        <f>"CE1732"</f>
        <v>CE1732</v>
      </c>
      <c r="C597" t="s">
        <v>566</v>
      </c>
    </row>
    <row r="598" spans="1:3" x14ac:dyDescent="0.25">
      <c r="A598" t="str">
        <f>"0611884112050"</f>
        <v>0611884112050</v>
      </c>
      <c r="B598" t="str">
        <f>"CE1736"</f>
        <v>CE1736</v>
      </c>
      <c r="C598" t="s">
        <v>567</v>
      </c>
    </row>
    <row r="599" spans="1:3" x14ac:dyDescent="0.25">
      <c r="A599" t="str">
        <f>"0611884113050"</f>
        <v>0611884113050</v>
      </c>
      <c r="B599" t="str">
        <f>"CE1737"</f>
        <v>CE1737</v>
      </c>
      <c r="C599" t="s">
        <v>568</v>
      </c>
    </row>
    <row r="600" spans="1:3" x14ac:dyDescent="0.25">
      <c r="A600" t="str">
        <f>"0611833315025"</f>
        <v>0611833315025</v>
      </c>
      <c r="B600" t="str">
        <f>"MC4094"</f>
        <v>MC4094</v>
      </c>
      <c r="C600" t="s">
        <v>569</v>
      </c>
    </row>
    <row r="601" spans="1:3" x14ac:dyDescent="0.25">
      <c r="A601" t="str">
        <f>"0611833325025"</f>
        <v>0611833325025</v>
      </c>
      <c r="B601" t="str">
        <f>"MC4384"</f>
        <v>MC4384</v>
      </c>
      <c r="C601" t="s">
        <v>570</v>
      </c>
    </row>
    <row r="602" spans="1:3" x14ac:dyDescent="0.25">
      <c r="A602" t="str">
        <f>"0611861446050"</f>
        <v>0611861446050</v>
      </c>
      <c r="B602" t="str">
        <f>"CE1696"</f>
        <v>CE1696</v>
      </c>
      <c r="C602" t="s">
        <v>571</v>
      </c>
    </row>
    <row r="603" spans="1:3" x14ac:dyDescent="0.25">
      <c r="A603" t="str">
        <f>"0611833326025"</f>
        <v>0611833326025</v>
      </c>
      <c r="B603" t="str">
        <f>"MC4346"</f>
        <v>MC4346</v>
      </c>
      <c r="C603" t="s">
        <v>572</v>
      </c>
    </row>
    <row r="604" spans="1:3" x14ac:dyDescent="0.25">
      <c r="A604" t="str">
        <f>"0611861447050"</f>
        <v>0611861447050</v>
      </c>
      <c r="B604" t="str">
        <f>"CE1697"</f>
        <v>CE1697</v>
      </c>
      <c r="C604" t="s">
        <v>573</v>
      </c>
    </row>
    <row r="605" spans="1:3" x14ac:dyDescent="0.25">
      <c r="A605" t="str">
        <f>"0611833328025"</f>
        <v>0611833328025</v>
      </c>
      <c r="B605" t="str">
        <f>"MQ0615"</f>
        <v>MQ0615</v>
      </c>
      <c r="C605" t="s">
        <v>574</v>
      </c>
    </row>
    <row r="606" spans="1:3" x14ac:dyDescent="0.25">
      <c r="A606" t="str">
        <f>"0611833421100"</f>
        <v>0611833421100</v>
      </c>
      <c r="B606" t="str">
        <f>"LK6045"</f>
        <v>LK6045</v>
      </c>
      <c r="C606" t="s">
        <v>575</v>
      </c>
    </row>
    <row r="607" spans="1:3" x14ac:dyDescent="0.25">
      <c r="A607" t="str">
        <f>"0611833422100"</f>
        <v>0611833422100</v>
      </c>
      <c r="B607" t="str">
        <f>"LK7007"</f>
        <v>LK7007</v>
      </c>
      <c r="C607" t="s">
        <v>576</v>
      </c>
    </row>
    <row r="608" spans="1:3" x14ac:dyDescent="0.25">
      <c r="A608" t="str">
        <f>"0611833423100"</f>
        <v>0611833423100</v>
      </c>
      <c r="B608" t="str">
        <f>"LK6046"</f>
        <v>LK6046</v>
      </c>
      <c r="C608" t="s">
        <v>577</v>
      </c>
    </row>
    <row r="609" spans="1:3" x14ac:dyDescent="0.25">
      <c r="A609" t="str">
        <f>"0611833424100"</f>
        <v>0611833424100</v>
      </c>
      <c r="B609" t="str">
        <f>"LK6048"</f>
        <v>LK6048</v>
      </c>
      <c r="C609" t="s">
        <v>578</v>
      </c>
    </row>
    <row r="610" spans="1:3" x14ac:dyDescent="0.25">
      <c r="A610" t="str">
        <f>"0611861527050"</f>
        <v>0611861527050</v>
      </c>
      <c r="B610" t="str">
        <f>"CE0416"</f>
        <v>CE0416</v>
      </c>
      <c r="C610" t="s">
        <v>579</v>
      </c>
    </row>
    <row r="611" spans="1:3" x14ac:dyDescent="0.25">
      <c r="A611" t="str">
        <f>"0611833636100"</f>
        <v>0611833636100</v>
      </c>
      <c r="B611" t="str">
        <f>"LK5456"</f>
        <v>LK5456</v>
      </c>
      <c r="C611" t="s">
        <v>580</v>
      </c>
    </row>
    <row r="612" spans="1:3" x14ac:dyDescent="0.25">
      <c r="A612" t="str">
        <f>"0611861538050"</f>
        <v>0611861538050</v>
      </c>
      <c r="B612" t="str">
        <f>"CE1628"</f>
        <v>CE1628</v>
      </c>
      <c r="C612" t="s">
        <v>581</v>
      </c>
    </row>
    <row r="613" spans="1:3" x14ac:dyDescent="0.25">
      <c r="A613" t="str">
        <f>"0611861539050"</f>
        <v>0611861539050</v>
      </c>
      <c r="B613" t="str">
        <f>"CE1302"</f>
        <v>CE1302</v>
      </c>
      <c r="C613" t="s">
        <v>582</v>
      </c>
    </row>
    <row r="614" spans="1:3" x14ac:dyDescent="0.25">
      <c r="A614" t="str">
        <f>"0611861540050"</f>
        <v>0611861540050</v>
      </c>
      <c r="B614" t="str">
        <f>"CE1698"</f>
        <v>CE1698</v>
      </c>
      <c r="C614" t="s">
        <v>583</v>
      </c>
    </row>
    <row r="615" spans="1:3" x14ac:dyDescent="0.25">
      <c r="A615" t="str">
        <f>"0611861541050"</f>
        <v>0611861541050</v>
      </c>
      <c r="B615" t="str">
        <f>"CE1477"</f>
        <v>CE1477</v>
      </c>
      <c r="C615" t="s">
        <v>584</v>
      </c>
    </row>
    <row r="616" spans="1:3" x14ac:dyDescent="0.25">
      <c r="A616" t="str">
        <f>"0611861542050"</f>
        <v>0611861542050</v>
      </c>
      <c r="B616" t="str">
        <f>"CE1594"</f>
        <v>CE1594</v>
      </c>
      <c r="C616" t="s">
        <v>585</v>
      </c>
    </row>
    <row r="617" spans="1:3" x14ac:dyDescent="0.25">
      <c r="A617" t="str">
        <f>"0611861543050"</f>
        <v>0611861543050</v>
      </c>
      <c r="B617" t="str">
        <f>"CE1303"</f>
        <v>CE1303</v>
      </c>
      <c r="C617" t="s">
        <v>586</v>
      </c>
    </row>
    <row r="618" spans="1:3" x14ac:dyDescent="0.25">
      <c r="A618" t="str">
        <f>"0611861544050"</f>
        <v>0611861544050</v>
      </c>
      <c r="B618" t="str">
        <f>"CE1304"</f>
        <v>CE1304</v>
      </c>
      <c r="C618" t="s">
        <v>587</v>
      </c>
    </row>
    <row r="619" spans="1:3" x14ac:dyDescent="0.25">
      <c r="A619" t="str">
        <f>"0611861545050"</f>
        <v>0611861545050</v>
      </c>
      <c r="B619" t="str">
        <f>"CE1305"</f>
        <v>CE1305</v>
      </c>
      <c r="C619" t="s">
        <v>588</v>
      </c>
    </row>
    <row r="620" spans="1:3" x14ac:dyDescent="0.25">
      <c r="A620" t="str">
        <f>"0611861546050"</f>
        <v>0611861546050</v>
      </c>
      <c r="B620" t="str">
        <f>"CE1306"</f>
        <v>CE1306</v>
      </c>
      <c r="C620" t="s">
        <v>589</v>
      </c>
    </row>
    <row r="621" spans="1:3" x14ac:dyDescent="0.25">
      <c r="A621" t="str">
        <f>"0611861547050"</f>
        <v>0611861547050</v>
      </c>
      <c r="B621" t="str">
        <f>"CE1595"</f>
        <v>CE1595</v>
      </c>
      <c r="C621" t="s">
        <v>590</v>
      </c>
    </row>
    <row r="622" spans="1:3" x14ac:dyDescent="0.25">
      <c r="A622" t="str">
        <f>"0611861548050"</f>
        <v>0611861548050</v>
      </c>
      <c r="B622" t="str">
        <f>"CE1307"</f>
        <v>CE1307</v>
      </c>
      <c r="C622" t="s">
        <v>591</v>
      </c>
    </row>
    <row r="623" spans="1:3" x14ac:dyDescent="0.25">
      <c r="A623" t="str">
        <f>"0611861549050"</f>
        <v>0611861549050</v>
      </c>
      <c r="B623" t="str">
        <f>"CE1479"</f>
        <v>CE1479</v>
      </c>
      <c r="C623" t="s">
        <v>592</v>
      </c>
    </row>
    <row r="624" spans="1:3" x14ac:dyDescent="0.25">
      <c r="A624" t="str">
        <f>"0611861550050"</f>
        <v>0611861550050</v>
      </c>
      <c r="B624" t="str">
        <f>"CE1596"</f>
        <v>CE1596</v>
      </c>
      <c r="C624" t="s">
        <v>593</v>
      </c>
    </row>
    <row r="625" spans="1:3" x14ac:dyDescent="0.25">
      <c r="A625" t="str">
        <f>"0611861551050"</f>
        <v>0611861551050</v>
      </c>
      <c r="B625" t="str">
        <f>"CE1308"</f>
        <v>CE1308</v>
      </c>
      <c r="C625" t="s">
        <v>594</v>
      </c>
    </row>
    <row r="626" spans="1:3" x14ac:dyDescent="0.25">
      <c r="A626" t="str">
        <f>"0611833688100"</f>
        <v>0611833688100</v>
      </c>
      <c r="B626" t="str">
        <f>"LK2785"</f>
        <v>LK2785</v>
      </c>
      <c r="C626" t="s">
        <v>595</v>
      </c>
    </row>
    <row r="627" spans="1:3" x14ac:dyDescent="0.25">
      <c r="A627" t="str">
        <f>"0611861570050"</f>
        <v>0611861570050</v>
      </c>
      <c r="B627" t="str">
        <f>"CE0921"</f>
        <v>CE0921</v>
      </c>
      <c r="C627" t="s">
        <v>596</v>
      </c>
    </row>
    <row r="628" spans="1:3" x14ac:dyDescent="0.25">
      <c r="A628" t="str">
        <f>"0611861571050"</f>
        <v>0611861571050</v>
      </c>
      <c r="B628" t="str">
        <f>"CE1309"</f>
        <v>CE1309</v>
      </c>
      <c r="C628" t="s">
        <v>597</v>
      </c>
    </row>
    <row r="629" spans="1:3" x14ac:dyDescent="0.25">
      <c r="A629" t="str">
        <f>"0611861573050"</f>
        <v>0611861573050</v>
      </c>
      <c r="B629" t="str">
        <f>"CE1180"</f>
        <v>CE1180</v>
      </c>
      <c r="C629" t="s">
        <v>598</v>
      </c>
    </row>
    <row r="630" spans="1:3" x14ac:dyDescent="0.25">
      <c r="A630" t="str">
        <f>"0611861574050"</f>
        <v>0611861574050</v>
      </c>
      <c r="B630" t="str">
        <f>"CE1310"</f>
        <v>CE1310</v>
      </c>
      <c r="C630" t="s">
        <v>599</v>
      </c>
    </row>
    <row r="631" spans="1:3" x14ac:dyDescent="0.25">
      <c r="A631" t="str">
        <f>"0611861575050"</f>
        <v>0611861575050</v>
      </c>
      <c r="B631" t="str">
        <f>"CE0844"</f>
        <v>CE0844</v>
      </c>
      <c r="C631" t="s">
        <v>600</v>
      </c>
    </row>
    <row r="632" spans="1:3" x14ac:dyDescent="0.25">
      <c r="A632" t="str">
        <f>"0611861576050"</f>
        <v>0611861576050</v>
      </c>
      <c r="B632" t="str">
        <f>"CE0845"</f>
        <v>CE0845</v>
      </c>
      <c r="C632" t="s">
        <v>601</v>
      </c>
    </row>
    <row r="633" spans="1:3" x14ac:dyDescent="0.25">
      <c r="A633" t="str">
        <f>"0611861577050"</f>
        <v>0611861577050</v>
      </c>
      <c r="B633" t="str">
        <f>"CE0846"</f>
        <v>CE0846</v>
      </c>
      <c r="C633" t="s">
        <v>602</v>
      </c>
    </row>
    <row r="634" spans="1:3" x14ac:dyDescent="0.25">
      <c r="A634" t="str">
        <f>"0611861578050"</f>
        <v>0611861578050</v>
      </c>
      <c r="B634" t="str">
        <f>"CE1181"</f>
        <v>CE1181</v>
      </c>
      <c r="C634" t="s">
        <v>603</v>
      </c>
    </row>
    <row r="635" spans="1:3" x14ac:dyDescent="0.25">
      <c r="A635" t="str">
        <f>"0611861579050"</f>
        <v>0611861579050</v>
      </c>
      <c r="B635" t="str">
        <f>"CE0922"</f>
        <v>CE0922</v>
      </c>
      <c r="C635" t="s">
        <v>604</v>
      </c>
    </row>
    <row r="636" spans="1:3" x14ac:dyDescent="0.25">
      <c r="A636" t="str">
        <f>"0611861581050"</f>
        <v>0611861581050</v>
      </c>
      <c r="B636" t="str">
        <f>"CE0924"</f>
        <v>CE0924</v>
      </c>
      <c r="C636" t="s">
        <v>605</v>
      </c>
    </row>
    <row r="637" spans="1:3" x14ac:dyDescent="0.25">
      <c r="A637" t="str">
        <f>"0611861582050"</f>
        <v>0611861582050</v>
      </c>
      <c r="B637" t="str">
        <f>"CE0848"</f>
        <v>CE0848</v>
      </c>
      <c r="C637" t="s">
        <v>606</v>
      </c>
    </row>
    <row r="638" spans="1:3" x14ac:dyDescent="0.25">
      <c r="A638" t="str">
        <f>"0611861583050"</f>
        <v>0611861583050</v>
      </c>
      <c r="B638" t="str">
        <f>"CE0849"</f>
        <v>CE0849</v>
      </c>
      <c r="C638" t="s">
        <v>607</v>
      </c>
    </row>
    <row r="639" spans="1:3" x14ac:dyDescent="0.25">
      <c r="A639" t="str">
        <f>"0611861584050"</f>
        <v>0611861584050</v>
      </c>
      <c r="B639" t="str">
        <f>"CE0850"</f>
        <v>CE0850</v>
      </c>
      <c r="C639" t="s">
        <v>608</v>
      </c>
    </row>
    <row r="640" spans="1:3" x14ac:dyDescent="0.25">
      <c r="A640" t="str">
        <f>"0611861585050"</f>
        <v>0611861585050</v>
      </c>
      <c r="B640" t="str">
        <f>"CE1311"</f>
        <v>CE1311</v>
      </c>
      <c r="C640" t="s">
        <v>609</v>
      </c>
    </row>
    <row r="641" spans="1:3" x14ac:dyDescent="0.25">
      <c r="A641" t="str">
        <f>"0611861586050"</f>
        <v>0611861586050</v>
      </c>
      <c r="B641" t="str">
        <f>"CE1522"</f>
        <v>CE1522</v>
      </c>
      <c r="C641" t="s">
        <v>610</v>
      </c>
    </row>
    <row r="642" spans="1:3" x14ac:dyDescent="0.25">
      <c r="A642" t="str">
        <f>"0611861588050"</f>
        <v>0611861588050</v>
      </c>
      <c r="B642" t="str">
        <f>"CE1313"</f>
        <v>CE1313</v>
      </c>
      <c r="C642" t="s">
        <v>611</v>
      </c>
    </row>
    <row r="643" spans="1:3" x14ac:dyDescent="0.25">
      <c r="A643" t="str">
        <f>"0611861589050"</f>
        <v>0611861589050</v>
      </c>
      <c r="B643" t="str">
        <f>"CE1314"</f>
        <v>CE1314</v>
      </c>
      <c r="C643" t="s">
        <v>612</v>
      </c>
    </row>
    <row r="644" spans="1:3" x14ac:dyDescent="0.25">
      <c r="A644" t="str">
        <f>"0611861590050"</f>
        <v>0611861590050</v>
      </c>
      <c r="B644" t="str">
        <f>"CE1315"</f>
        <v>CE1315</v>
      </c>
      <c r="C644" t="s">
        <v>613</v>
      </c>
    </row>
    <row r="645" spans="1:3" x14ac:dyDescent="0.25">
      <c r="A645" t="str">
        <f>"0611861591050"</f>
        <v>0611861591050</v>
      </c>
      <c r="B645" t="str">
        <f>"CE1316"</f>
        <v>CE1316</v>
      </c>
      <c r="C645" t="s">
        <v>614</v>
      </c>
    </row>
    <row r="646" spans="1:3" x14ac:dyDescent="0.25">
      <c r="A646" t="str">
        <f>"0611861593050"</f>
        <v>0611861593050</v>
      </c>
      <c r="B646" t="str">
        <f>"CE1318"</f>
        <v>CE1318</v>
      </c>
      <c r="C646" t="s">
        <v>615</v>
      </c>
    </row>
    <row r="647" spans="1:3" x14ac:dyDescent="0.25">
      <c r="A647" t="str">
        <f>"0611861594050"</f>
        <v>0611861594050</v>
      </c>
      <c r="B647" t="str">
        <f>"CE1319"</f>
        <v>CE1319</v>
      </c>
      <c r="C647" t="s">
        <v>616</v>
      </c>
    </row>
    <row r="648" spans="1:3" x14ac:dyDescent="0.25">
      <c r="A648" t="str">
        <f>"0611833690100"</f>
        <v>0611833690100</v>
      </c>
      <c r="B648" t="str">
        <f>"LB2387"</f>
        <v>LB2387</v>
      </c>
      <c r="C648" t="s">
        <v>617</v>
      </c>
    </row>
    <row r="649" spans="1:3" x14ac:dyDescent="0.25">
      <c r="A649" t="str">
        <f>"0611861614050"</f>
        <v>0611861614050</v>
      </c>
      <c r="B649" t="str">
        <f>"CE1685"</f>
        <v>CE1685</v>
      </c>
      <c r="C649" t="s">
        <v>618</v>
      </c>
    </row>
    <row r="650" spans="1:3" x14ac:dyDescent="0.25">
      <c r="A650" t="str">
        <f>"0611861615050"</f>
        <v>0611861615050</v>
      </c>
      <c r="B650" t="str">
        <f>"CE1647"</f>
        <v>CE1647</v>
      </c>
      <c r="C650" t="s">
        <v>619</v>
      </c>
    </row>
    <row r="651" spans="1:3" x14ac:dyDescent="0.25">
      <c r="A651" t="str">
        <f>"0611861616050"</f>
        <v>0611861616050</v>
      </c>
      <c r="B651" t="str">
        <f>"CE1648"</f>
        <v>CE1648</v>
      </c>
      <c r="C651" t="s">
        <v>620</v>
      </c>
    </row>
    <row r="652" spans="1:3" x14ac:dyDescent="0.25">
      <c r="A652" t="str">
        <f>"0611861617050"</f>
        <v>0611861617050</v>
      </c>
      <c r="B652" t="str">
        <f>"CE1646"</f>
        <v>CE1646</v>
      </c>
      <c r="C652" t="s">
        <v>621</v>
      </c>
    </row>
    <row r="653" spans="1:3" x14ac:dyDescent="0.25">
      <c r="A653" t="str">
        <f>"0611893575050"</f>
        <v>0611893575050</v>
      </c>
      <c r="B653" t="str">
        <f>"CE1768"</f>
        <v>CE1768</v>
      </c>
      <c r="C653" t="s">
        <v>622</v>
      </c>
    </row>
    <row r="654" spans="1:3" x14ac:dyDescent="0.25">
      <c r="A654" t="str">
        <f>"0611861618050"</f>
        <v>0611861618050</v>
      </c>
      <c r="B654" t="str">
        <f>"CE1726"</f>
        <v>CE1726</v>
      </c>
      <c r="C654" t="s">
        <v>623</v>
      </c>
    </row>
    <row r="655" spans="1:3" x14ac:dyDescent="0.25">
      <c r="A655" t="str">
        <f>"0611861619050"</f>
        <v>0611861619050</v>
      </c>
      <c r="B655" t="str">
        <f>"CE1689"</f>
        <v>CE1689</v>
      </c>
      <c r="C655" t="s">
        <v>624</v>
      </c>
    </row>
    <row r="656" spans="1:3" x14ac:dyDescent="0.25">
      <c r="A656" t="str">
        <f>"0611861620050"</f>
        <v>0611861620050</v>
      </c>
      <c r="B656" t="str">
        <f>"CE1687"</f>
        <v>CE1687</v>
      </c>
      <c r="C656" t="s">
        <v>625</v>
      </c>
    </row>
    <row r="657" spans="1:3" x14ac:dyDescent="0.25">
      <c r="A657" t="str">
        <f>"0611861621050"</f>
        <v>0611861621050</v>
      </c>
      <c r="B657" t="str">
        <f>"CE1626"</f>
        <v>CE1626</v>
      </c>
      <c r="C657" t="s">
        <v>626</v>
      </c>
    </row>
    <row r="658" spans="1:3" x14ac:dyDescent="0.25">
      <c r="A658" t="str">
        <f>"0611861622050"</f>
        <v>0611861622050</v>
      </c>
      <c r="B658" t="str">
        <f>"CE1627"</f>
        <v>CE1627</v>
      </c>
      <c r="C658" t="s">
        <v>627</v>
      </c>
    </row>
    <row r="659" spans="1:3" x14ac:dyDescent="0.25">
      <c r="A659" t="str">
        <f>"0611861623050"</f>
        <v>0611861623050</v>
      </c>
      <c r="B659" t="str">
        <f>"CE1686"</f>
        <v>CE1686</v>
      </c>
      <c r="C659" t="s">
        <v>628</v>
      </c>
    </row>
    <row r="660" spans="1:3" x14ac:dyDescent="0.25">
      <c r="A660" t="str">
        <f>"0611861624050"</f>
        <v>0611861624050</v>
      </c>
      <c r="B660" t="str">
        <f>"CE1688"</f>
        <v>CE1688</v>
      </c>
      <c r="C660" t="s">
        <v>629</v>
      </c>
    </row>
    <row r="661" spans="1:3" x14ac:dyDescent="0.25">
      <c r="A661" t="str">
        <f>"0611833691100"</f>
        <v>0611833691100</v>
      </c>
      <c r="B661" t="str">
        <f>"LQ3802"</f>
        <v>LQ3802</v>
      </c>
      <c r="C661" t="s">
        <v>630</v>
      </c>
    </row>
    <row r="662" spans="1:3" x14ac:dyDescent="0.25">
      <c r="A662" t="str">
        <f>"0611861630050"</f>
        <v>0611861630050</v>
      </c>
      <c r="B662" t="str">
        <f>"CE1231"</f>
        <v>CE1231</v>
      </c>
      <c r="C662" t="s">
        <v>631</v>
      </c>
    </row>
    <row r="663" spans="1:3" x14ac:dyDescent="0.25">
      <c r="A663" t="str">
        <f>"0611861631050"</f>
        <v>0611861631050</v>
      </c>
      <c r="B663" t="str">
        <f>"CE1088"</f>
        <v>CE1088</v>
      </c>
      <c r="C663" t="s">
        <v>632</v>
      </c>
    </row>
    <row r="664" spans="1:3" x14ac:dyDescent="0.25">
      <c r="A664" t="str">
        <f>"0611861632050"</f>
        <v>0611861632050</v>
      </c>
      <c r="B664" t="str">
        <f>"CE1320"</f>
        <v>CE1320</v>
      </c>
      <c r="C664" t="s">
        <v>633</v>
      </c>
    </row>
    <row r="665" spans="1:3" x14ac:dyDescent="0.25">
      <c r="A665" t="str">
        <f>"0611861633050"</f>
        <v>0611861633050</v>
      </c>
      <c r="B665" t="str">
        <f>"CE1089"</f>
        <v>CE1089</v>
      </c>
      <c r="C665" t="s">
        <v>634</v>
      </c>
    </row>
    <row r="666" spans="1:3" x14ac:dyDescent="0.25">
      <c r="A666" t="str">
        <f>"0611861634050"</f>
        <v>0611861634050</v>
      </c>
      <c r="B666" t="str">
        <f>"CE1090"</f>
        <v>CE1090</v>
      </c>
      <c r="C666" t="s">
        <v>635</v>
      </c>
    </row>
    <row r="667" spans="1:3" x14ac:dyDescent="0.25">
      <c r="A667" t="str">
        <f>"0611861635050"</f>
        <v>0611861635050</v>
      </c>
      <c r="B667" t="str">
        <f>"CE1321"</f>
        <v>CE1321</v>
      </c>
      <c r="C667" t="s">
        <v>636</v>
      </c>
    </row>
    <row r="668" spans="1:3" x14ac:dyDescent="0.25">
      <c r="A668" t="str">
        <f>"0611861636050"</f>
        <v>0611861636050</v>
      </c>
      <c r="B668" t="str">
        <f>"CE1092"</f>
        <v>CE1092</v>
      </c>
      <c r="C668" t="s">
        <v>637</v>
      </c>
    </row>
    <row r="669" spans="1:3" x14ac:dyDescent="0.25">
      <c r="A669" t="str">
        <f>"0611893576050"</f>
        <v>0611893576050</v>
      </c>
      <c r="B669" t="str">
        <f>"CE1782"</f>
        <v>CE1782</v>
      </c>
      <c r="C669" t="s">
        <v>638</v>
      </c>
    </row>
    <row r="670" spans="1:3" x14ac:dyDescent="0.25">
      <c r="A670" t="str">
        <f>"0611861638050"</f>
        <v>0611861638050</v>
      </c>
      <c r="B670" t="str">
        <f>"CE1690"</f>
        <v>CE1690</v>
      </c>
      <c r="C670" t="s">
        <v>639</v>
      </c>
    </row>
    <row r="671" spans="1:3" x14ac:dyDescent="0.25">
      <c r="A671" t="str">
        <f>"0611861654050"</f>
        <v>0611861654050</v>
      </c>
      <c r="B671" t="str">
        <f>"CE1322"</f>
        <v>CE1322</v>
      </c>
      <c r="C671" t="s">
        <v>640</v>
      </c>
    </row>
    <row r="672" spans="1:3" x14ac:dyDescent="0.25">
      <c r="A672" t="str">
        <f>"0611833763025"</f>
        <v>0611833763025</v>
      </c>
      <c r="B672" t="str">
        <f>"MC4285"</f>
        <v>MC4285</v>
      </c>
      <c r="C672" t="s">
        <v>641</v>
      </c>
    </row>
    <row r="673" spans="1:3" x14ac:dyDescent="0.25">
      <c r="A673" t="str">
        <f>"0611833762025"</f>
        <v>0611833762025</v>
      </c>
      <c r="B673" t="str">
        <f>"MC4161"</f>
        <v>MC4161</v>
      </c>
      <c r="C673" t="s">
        <v>642</v>
      </c>
    </row>
    <row r="674" spans="1:3" x14ac:dyDescent="0.25">
      <c r="A674" t="str">
        <f>"0611833764025"</f>
        <v>0611833764025</v>
      </c>
      <c r="B674" t="str">
        <f>"MC4162"</f>
        <v>MC4162</v>
      </c>
      <c r="C674" t="s">
        <v>643</v>
      </c>
    </row>
    <row r="675" spans="1:3" x14ac:dyDescent="0.25">
      <c r="A675" t="str">
        <f>"0611856895025"</f>
        <v>0611856895025</v>
      </c>
      <c r="B675" t="str">
        <f>"MC4433"</f>
        <v>MC4433</v>
      </c>
      <c r="C675" t="s">
        <v>644</v>
      </c>
    </row>
    <row r="676" spans="1:3" x14ac:dyDescent="0.25">
      <c r="A676" t="str">
        <f>"0611833765025"</f>
        <v>0611833765025</v>
      </c>
      <c r="B676" t="str">
        <f>"MC4163"</f>
        <v>MC4163</v>
      </c>
      <c r="C676" t="s">
        <v>645</v>
      </c>
    </row>
    <row r="677" spans="1:3" x14ac:dyDescent="0.25">
      <c r="A677" t="str">
        <f>"0611856896025"</f>
        <v>0611856896025</v>
      </c>
      <c r="B677" t="str">
        <f>"MC4434"</f>
        <v>MC4434</v>
      </c>
      <c r="C677" t="s">
        <v>646</v>
      </c>
    </row>
    <row r="678" spans="1:3" x14ac:dyDescent="0.25">
      <c r="A678" t="str">
        <f>"0611833824025"</f>
        <v>0611833824025</v>
      </c>
      <c r="B678" t="str">
        <f>"MC2796"</f>
        <v>MC2796</v>
      </c>
      <c r="C678" t="s">
        <v>647</v>
      </c>
    </row>
    <row r="679" spans="1:3" x14ac:dyDescent="0.25">
      <c r="A679" t="str">
        <f>"0611833826025"</f>
        <v>0611833826025</v>
      </c>
      <c r="B679" t="str">
        <f>"MC2797"</f>
        <v>MC2797</v>
      </c>
      <c r="C679" t="s">
        <v>648</v>
      </c>
    </row>
    <row r="680" spans="1:3" x14ac:dyDescent="0.25">
      <c r="A680" t="str">
        <f>"0611833827025"</f>
        <v>0611833827025</v>
      </c>
      <c r="B680" t="str">
        <f>"MC2798"</f>
        <v>MC2798</v>
      </c>
      <c r="C680" t="s">
        <v>649</v>
      </c>
    </row>
    <row r="681" spans="1:3" x14ac:dyDescent="0.25">
      <c r="A681" t="str">
        <f>"0611833825025"</f>
        <v>0611833825025</v>
      </c>
      <c r="B681" t="str">
        <f>"MC2799"</f>
        <v>MC2799</v>
      </c>
      <c r="C681" t="s">
        <v>650</v>
      </c>
    </row>
    <row r="682" spans="1:3" x14ac:dyDescent="0.25">
      <c r="A682" t="str">
        <f>"0611833828025"</f>
        <v>0611833828025</v>
      </c>
      <c r="B682" t="str">
        <f>"MC2800"</f>
        <v>MC2800</v>
      </c>
      <c r="C682" t="s">
        <v>651</v>
      </c>
    </row>
    <row r="683" spans="1:3" x14ac:dyDescent="0.25">
      <c r="A683" t="str">
        <f>"0611833829025"</f>
        <v>0611833829025</v>
      </c>
      <c r="B683" t="str">
        <f>"MC3324"</f>
        <v>MC3324</v>
      </c>
      <c r="C683" t="s">
        <v>652</v>
      </c>
    </row>
    <row r="684" spans="1:3" x14ac:dyDescent="0.25">
      <c r="A684" t="str">
        <f>"0611833830025"</f>
        <v>0611833830025</v>
      </c>
      <c r="B684" t="str">
        <f>"MC2801"</f>
        <v>MC2801</v>
      </c>
      <c r="C684" t="s">
        <v>653</v>
      </c>
    </row>
    <row r="685" spans="1:3" x14ac:dyDescent="0.25">
      <c r="A685" t="str">
        <f>"0611833831025"</f>
        <v>0611833831025</v>
      </c>
      <c r="B685" t="str">
        <f>"MC4347"</f>
        <v>MC4347</v>
      </c>
      <c r="C685" t="s">
        <v>654</v>
      </c>
    </row>
    <row r="686" spans="1:3" x14ac:dyDescent="0.25">
      <c r="A686" t="str">
        <f>"0611833832025"</f>
        <v>0611833832025</v>
      </c>
      <c r="B686" t="str">
        <f>"MC3220"</f>
        <v>MC3220</v>
      </c>
      <c r="C686" t="s">
        <v>655</v>
      </c>
    </row>
    <row r="687" spans="1:3" x14ac:dyDescent="0.25">
      <c r="A687" t="str">
        <f>"0611833890100"</f>
        <v>0611833890100</v>
      </c>
      <c r="B687" t="str">
        <f>"LK4459"</f>
        <v>LK4459</v>
      </c>
      <c r="C687" t="s">
        <v>656</v>
      </c>
    </row>
    <row r="688" spans="1:3" x14ac:dyDescent="0.25">
      <c r="A688" t="str">
        <f>"0611833891100"</f>
        <v>0611833891100</v>
      </c>
      <c r="B688" t="str">
        <f>"LK4460"</f>
        <v>LK4460</v>
      </c>
      <c r="C688" t="s">
        <v>657</v>
      </c>
    </row>
    <row r="689" spans="1:3" x14ac:dyDescent="0.25">
      <c r="A689" t="str">
        <f>"0611833892100"</f>
        <v>0611833892100</v>
      </c>
      <c r="B689" t="str">
        <f>"LK4461"</f>
        <v>LK4461</v>
      </c>
      <c r="C689" t="s">
        <v>658</v>
      </c>
    </row>
    <row r="690" spans="1:3" x14ac:dyDescent="0.25">
      <c r="A690" t="str">
        <f>"0611833893100"</f>
        <v>0611833893100</v>
      </c>
      <c r="B690" t="str">
        <f>"LK4462"</f>
        <v>LK4462</v>
      </c>
      <c r="C690" t="s">
        <v>659</v>
      </c>
    </row>
    <row r="691" spans="1:3" x14ac:dyDescent="0.25">
      <c r="A691" t="str">
        <f>"0611833894100"</f>
        <v>0611833894100</v>
      </c>
      <c r="B691" t="str">
        <f>"LK4463"</f>
        <v>LK4463</v>
      </c>
      <c r="C691" t="s">
        <v>660</v>
      </c>
    </row>
    <row r="692" spans="1:3" x14ac:dyDescent="0.25">
      <c r="A692" t="str">
        <f>"0611833895100"</f>
        <v>0611833895100</v>
      </c>
      <c r="B692" t="str">
        <f>"LK4464"</f>
        <v>LK4464</v>
      </c>
      <c r="C692" t="s">
        <v>661</v>
      </c>
    </row>
    <row r="693" spans="1:3" x14ac:dyDescent="0.25">
      <c r="A693" t="str">
        <f>"0611833896100"</f>
        <v>0611833896100</v>
      </c>
      <c r="B693" t="str">
        <f>"LK4465"</f>
        <v>LK4465</v>
      </c>
      <c r="C693" t="s">
        <v>662</v>
      </c>
    </row>
    <row r="694" spans="1:3" x14ac:dyDescent="0.25">
      <c r="A694" t="str">
        <f>"0611833897100"</f>
        <v>0611833897100</v>
      </c>
      <c r="B694" t="str">
        <f>"LB2436"</f>
        <v>LB2436</v>
      </c>
      <c r="C694" t="s">
        <v>663</v>
      </c>
    </row>
    <row r="695" spans="1:3" x14ac:dyDescent="0.25">
      <c r="A695" t="str">
        <f>"0611833898100"</f>
        <v>0611833898100</v>
      </c>
      <c r="B695" t="str">
        <f>"LB2437"</f>
        <v>LB2437</v>
      </c>
      <c r="C695" t="s">
        <v>664</v>
      </c>
    </row>
    <row r="696" spans="1:3" x14ac:dyDescent="0.25">
      <c r="A696" t="str">
        <f>"0611833899100"</f>
        <v>0611833899100</v>
      </c>
      <c r="B696" t="str">
        <f>"LB2438"</f>
        <v>LB2438</v>
      </c>
      <c r="C696" t="s">
        <v>665</v>
      </c>
    </row>
    <row r="697" spans="1:3" x14ac:dyDescent="0.25">
      <c r="A697" t="str">
        <f>"0611833900100"</f>
        <v>0611833900100</v>
      </c>
      <c r="B697" t="str">
        <f>"LB2451"</f>
        <v>LB2451</v>
      </c>
      <c r="C697" t="s">
        <v>666</v>
      </c>
    </row>
    <row r="698" spans="1:3" x14ac:dyDescent="0.25">
      <c r="A698" t="str">
        <f>"0611833901100"</f>
        <v>0611833901100</v>
      </c>
      <c r="B698" t="str">
        <f>"LB2439"</f>
        <v>LB2439</v>
      </c>
      <c r="C698" t="s">
        <v>667</v>
      </c>
    </row>
    <row r="699" spans="1:3" x14ac:dyDescent="0.25">
      <c r="A699" t="str">
        <f>"0611833902100"</f>
        <v>0611833902100</v>
      </c>
      <c r="B699" t="str">
        <f>"LB2440"</f>
        <v>LB2440</v>
      </c>
      <c r="C699" t="s">
        <v>668</v>
      </c>
    </row>
    <row r="700" spans="1:3" x14ac:dyDescent="0.25">
      <c r="A700" t="str">
        <f>"0611833903100"</f>
        <v>0611833903100</v>
      </c>
      <c r="B700" t="str">
        <f>"LK2790"</f>
        <v>LK2790</v>
      </c>
      <c r="C700" t="s">
        <v>669</v>
      </c>
    </row>
    <row r="701" spans="1:3" x14ac:dyDescent="0.25">
      <c r="A701" t="str">
        <f>"0611833904100"</f>
        <v>0611833904100</v>
      </c>
      <c r="B701" t="str">
        <f>"LB2441"</f>
        <v>LB2441</v>
      </c>
      <c r="C701" t="s">
        <v>670</v>
      </c>
    </row>
    <row r="702" spans="1:3" x14ac:dyDescent="0.25">
      <c r="A702" t="str">
        <f>"0611833905100"</f>
        <v>0611833905100</v>
      </c>
      <c r="B702" t="str">
        <f>"LK4972"</f>
        <v>LK4972</v>
      </c>
      <c r="C702" t="s">
        <v>671</v>
      </c>
    </row>
    <row r="703" spans="1:3" x14ac:dyDescent="0.25">
      <c r="A703" t="str">
        <f>"0611834013100"</f>
        <v>0611834013100</v>
      </c>
      <c r="B703" t="str">
        <f>"LB2459"</f>
        <v>LB2459</v>
      </c>
      <c r="C703" t="s">
        <v>672</v>
      </c>
    </row>
    <row r="704" spans="1:3" x14ac:dyDescent="0.25">
      <c r="A704" t="str">
        <f>"0611834014100"</f>
        <v>0611834014100</v>
      </c>
      <c r="B704" t="str">
        <f>"LK3814"</f>
        <v>LK3814</v>
      </c>
      <c r="C704" t="s">
        <v>673</v>
      </c>
    </row>
    <row r="705" spans="1:3" x14ac:dyDescent="0.25">
      <c r="A705" t="str">
        <f>"0611834015100"</f>
        <v>0611834015100</v>
      </c>
      <c r="B705" t="str">
        <f>"LK4650"</f>
        <v>LK4650</v>
      </c>
      <c r="C705" t="s">
        <v>674</v>
      </c>
    </row>
    <row r="706" spans="1:3" x14ac:dyDescent="0.25">
      <c r="A706" t="str">
        <f>"0611834016100"</f>
        <v>0611834016100</v>
      </c>
      <c r="B706" t="str">
        <f>"LB2460"</f>
        <v>LB2460</v>
      </c>
      <c r="C706" t="s">
        <v>675</v>
      </c>
    </row>
    <row r="707" spans="1:3" x14ac:dyDescent="0.25">
      <c r="A707" t="str">
        <f>"0611834035100"</f>
        <v>0611834035100</v>
      </c>
      <c r="B707" t="str">
        <f>"LK6899"</f>
        <v>LK6899</v>
      </c>
      <c r="C707" t="s">
        <v>676</v>
      </c>
    </row>
    <row r="708" spans="1:3" x14ac:dyDescent="0.25">
      <c r="A708" t="str">
        <f>"0611834036100"</f>
        <v>0611834036100</v>
      </c>
      <c r="B708" t="str">
        <f>"LK5557"</f>
        <v>LK5557</v>
      </c>
      <c r="C708" t="s">
        <v>677</v>
      </c>
    </row>
    <row r="709" spans="1:3" x14ac:dyDescent="0.25">
      <c r="A709" t="str">
        <f>"0611834037100"</f>
        <v>0611834037100</v>
      </c>
      <c r="B709" t="str">
        <f>"LK4469"</f>
        <v>LK4469</v>
      </c>
      <c r="C709" t="s">
        <v>678</v>
      </c>
    </row>
    <row r="710" spans="1:3" x14ac:dyDescent="0.25">
      <c r="A710" t="str">
        <f>"0611834038100"</f>
        <v>0611834038100</v>
      </c>
      <c r="B710" t="str">
        <f>"LK6900"</f>
        <v>LK6900</v>
      </c>
      <c r="C710" t="s">
        <v>679</v>
      </c>
    </row>
    <row r="711" spans="1:3" x14ac:dyDescent="0.25">
      <c r="A711" t="str">
        <f>"0611861841050"</f>
        <v>0611861841050</v>
      </c>
      <c r="B711" t="str">
        <f>"CE0851"</f>
        <v>CE0851</v>
      </c>
      <c r="C711" t="s">
        <v>680</v>
      </c>
    </row>
    <row r="712" spans="1:3" x14ac:dyDescent="0.25">
      <c r="A712" t="str">
        <f>"0611861842050"</f>
        <v>0611861842050</v>
      </c>
      <c r="B712" t="str">
        <f>"CE0614"</f>
        <v>CE0614</v>
      </c>
      <c r="C712" t="s">
        <v>681</v>
      </c>
    </row>
    <row r="713" spans="1:3" x14ac:dyDescent="0.25">
      <c r="A713" t="str">
        <f>"0611861844050"</f>
        <v>0611861844050</v>
      </c>
      <c r="B713" t="str">
        <f>"CE0770"</f>
        <v>CE0770</v>
      </c>
      <c r="C713" t="s">
        <v>682</v>
      </c>
    </row>
    <row r="714" spans="1:3" x14ac:dyDescent="0.25">
      <c r="A714" t="str">
        <f>"0611861845050"</f>
        <v>0611861845050</v>
      </c>
      <c r="B714" t="str">
        <f>"CE0616"</f>
        <v>CE0616</v>
      </c>
      <c r="C714" t="s">
        <v>683</v>
      </c>
    </row>
    <row r="715" spans="1:3" x14ac:dyDescent="0.25">
      <c r="A715" t="str">
        <f>"0611861846050"</f>
        <v>0611861846050</v>
      </c>
      <c r="B715" t="str">
        <f>"CE0617"</f>
        <v>CE0617</v>
      </c>
      <c r="C715" t="s">
        <v>684</v>
      </c>
    </row>
    <row r="716" spans="1:3" x14ac:dyDescent="0.25">
      <c r="A716" t="str">
        <f>"0611861847050"</f>
        <v>0611861847050</v>
      </c>
      <c r="B716" t="str">
        <f>"CE0618"</f>
        <v>CE0618</v>
      </c>
      <c r="C716" t="s">
        <v>685</v>
      </c>
    </row>
    <row r="717" spans="1:3" x14ac:dyDescent="0.25">
      <c r="A717" t="str">
        <f>"0611861848050"</f>
        <v>0611861848050</v>
      </c>
      <c r="B717" t="str">
        <f>"CE0619"</f>
        <v>CE0619</v>
      </c>
      <c r="C717" t="s">
        <v>686</v>
      </c>
    </row>
    <row r="718" spans="1:3" x14ac:dyDescent="0.25">
      <c r="A718" t="str">
        <f>"0611834059025"</f>
        <v>0611834059025</v>
      </c>
      <c r="B718" t="str">
        <f>"MC2400"</f>
        <v>MC2400</v>
      </c>
      <c r="C718" t="s">
        <v>687</v>
      </c>
    </row>
    <row r="719" spans="1:3" x14ac:dyDescent="0.25">
      <c r="A719" t="str">
        <f>"0611834060025"</f>
        <v>0611834060025</v>
      </c>
      <c r="B719" t="str">
        <f>"MC2401"</f>
        <v>MC2401</v>
      </c>
      <c r="C719" t="s">
        <v>688</v>
      </c>
    </row>
    <row r="720" spans="1:3" x14ac:dyDescent="0.25">
      <c r="A720" t="str">
        <f>"0611834061025"</f>
        <v>0611834061025</v>
      </c>
      <c r="B720" t="str">
        <f>"MC3389"</f>
        <v>MC3389</v>
      </c>
      <c r="C720" t="s">
        <v>689</v>
      </c>
    </row>
    <row r="721" spans="1:3" x14ac:dyDescent="0.25">
      <c r="A721" t="str">
        <f>"0611834062025"</f>
        <v>0611834062025</v>
      </c>
      <c r="B721" t="str">
        <f>"MC2402"</f>
        <v>MC2402</v>
      </c>
      <c r="C721" t="s">
        <v>690</v>
      </c>
    </row>
    <row r="722" spans="1:3" x14ac:dyDescent="0.25">
      <c r="A722" t="str">
        <f>"0611834063025"</f>
        <v>0611834063025</v>
      </c>
      <c r="B722" t="str">
        <f>"MC2403"</f>
        <v>MC2403</v>
      </c>
      <c r="C722" t="s">
        <v>691</v>
      </c>
    </row>
    <row r="723" spans="1:3" x14ac:dyDescent="0.25">
      <c r="A723" t="str">
        <f>"0611861858050"</f>
        <v>0611861858050</v>
      </c>
      <c r="B723" t="str">
        <f>"CE1631"</f>
        <v>CE1631</v>
      </c>
      <c r="C723" t="s">
        <v>692</v>
      </c>
    </row>
    <row r="724" spans="1:3" x14ac:dyDescent="0.25">
      <c r="A724" t="str">
        <f>"0611861859050"</f>
        <v>0611861859050</v>
      </c>
      <c r="B724" t="str">
        <f>"CE0423"</f>
        <v>CE0423</v>
      </c>
      <c r="C724" t="s">
        <v>693</v>
      </c>
    </row>
    <row r="725" spans="1:3" x14ac:dyDescent="0.25">
      <c r="A725" t="str">
        <f>"0611861860050"</f>
        <v>0611861860050</v>
      </c>
      <c r="B725" t="str">
        <f>"CE0422"</f>
        <v>CE0422</v>
      </c>
      <c r="C725" t="s">
        <v>694</v>
      </c>
    </row>
    <row r="726" spans="1:3" x14ac:dyDescent="0.25">
      <c r="A726" t="str">
        <f>"0611861862050"</f>
        <v>0611861862050</v>
      </c>
      <c r="B726" t="str">
        <f>"CE1634"</f>
        <v>CE1634</v>
      </c>
      <c r="C726" t="s">
        <v>695</v>
      </c>
    </row>
    <row r="727" spans="1:3" x14ac:dyDescent="0.25">
      <c r="A727" t="str">
        <f>"0611861863050"</f>
        <v>0611861863050</v>
      </c>
      <c r="B727" t="str">
        <f>"CE1323"</f>
        <v>CE1323</v>
      </c>
      <c r="C727" t="s">
        <v>696</v>
      </c>
    </row>
    <row r="728" spans="1:3" x14ac:dyDescent="0.25">
      <c r="A728" t="str">
        <f>"0611861865050"</f>
        <v>0611861865050</v>
      </c>
      <c r="B728" t="str">
        <f>"CE1324"</f>
        <v>CE1324</v>
      </c>
      <c r="C728" t="s">
        <v>697</v>
      </c>
    </row>
    <row r="729" spans="1:3" x14ac:dyDescent="0.25">
      <c r="A729" t="str">
        <f>"0611861866050"</f>
        <v>0611861866050</v>
      </c>
      <c r="B729" t="str">
        <f>"CE0424"</f>
        <v>CE0424</v>
      </c>
      <c r="C729" t="s">
        <v>698</v>
      </c>
    </row>
    <row r="730" spans="1:3" x14ac:dyDescent="0.25">
      <c r="A730" t="str">
        <f>"0611861868050"</f>
        <v>0611861868050</v>
      </c>
      <c r="B730" t="str">
        <f>"CE1423"</f>
        <v>CE1423</v>
      </c>
      <c r="C730" t="s">
        <v>699</v>
      </c>
    </row>
    <row r="731" spans="1:3" x14ac:dyDescent="0.25">
      <c r="A731" t="str">
        <f>"0611861870050"</f>
        <v>0611861870050</v>
      </c>
      <c r="B731" t="str">
        <f>"CE1633"</f>
        <v>CE1633</v>
      </c>
      <c r="C731" t="s">
        <v>700</v>
      </c>
    </row>
    <row r="732" spans="1:3" x14ac:dyDescent="0.25">
      <c r="A732" t="str">
        <f>"0611861871050"</f>
        <v>0611861871050</v>
      </c>
      <c r="B732" t="str">
        <f>"CE1632"</f>
        <v>CE1632</v>
      </c>
      <c r="C732" t="s">
        <v>701</v>
      </c>
    </row>
    <row r="733" spans="1:3" x14ac:dyDescent="0.25">
      <c r="A733" t="str">
        <f>"0611861872050"</f>
        <v>0611861872050</v>
      </c>
      <c r="B733" t="str">
        <f>"CE1658"</f>
        <v>CE1658</v>
      </c>
      <c r="C733" t="s">
        <v>702</v>
      </c>
    </row>
    <row r="734" spans="1:3" x14ac:dyDescent="0.25">
      <c r="A734" t="str">
        <f>"0611861873050"</f>
        <v>0611861873050</v>
      </c>
      <c r="B734" t="str">
        <f>"CE0426"</f>
        <v>CE0426</v>
      </c>
      <c r="C734" t="s">
        <v>704</v>
      </c>
    </row>
    <row r="735" spans="1:3" x14ac:dyDescent="0.25">
      <c r="A735" t="str">
        <f>"0611834090100"</f>
        <v>0611834090100</v>
      </c>
      <c r="B735" t="str">
        <f>"LH8911"</f>
        <v>LH8911</v>
      </c>
      <c r="C735" t="s">
        <v>703</v>
      </c>
    </row>
    <row r="736" spans="1:3" x14ac:dyDescent="0.25">
      <c r="A736" t="str">
        <f>"0611834140025"</f>
        <v>0611834140025</v>
      </c>
      <c r="B736" t="str">
        <f>"MC4330"</f>
        <v>MC4330</v>
      </c>
      <c r="C736" t="s">
        <v>706</v>
      </c>
    </row>
    <row r="737" spans="1:3" x14ac:dyDescent="0.25">
      <c r="A737" t="str">
        <f>"0611834143025"</f>
        <v>0611834143025</v>
      </c>
      <c r="B737" t="str">
        <f>"MC3134"</f>
        <v>MC3134</v>
      </c>
      <c r="C737" t="s">
        <v>708</v>
      </c>
    </row>
    <row r="738" spans="1:3" x14ac:dyDescent="0.25">
      <c r="A738" t="str">
        <f>"0611834141025"</f>
        <v>0611834141025</v>
      </c>
      <c r="B738" t="str">
        <f>"MC4098"</f>
        <v>MC4098</v>
      </c>
      <c r="C738" t="s">
        <v>709</v>
      </c>
    </row>
    <row r="739" spans="1:3" x14ac:dyDescent="0.25">
      <c r="A739" t="str">
        <f>"0611834142025"</f>
        <v>0611834142025</v>
      </c>
      <c r="B739" t="str">
        <f>"MC4167"</f>
        <v>MC4167</v>
      </c>
      <c r="C739" t="s">
        <v>707</v>
      </c>
    </row>
    <row r="740" spans="1:3" x14ac:dyDescent="0.25">
      <c r="A740" t="str">
        <f>"0611834205025"</f>
        <v>0611834205025</v>
      </c>
      <c r="B740" t="str">
        <f>"MQ0619"</f>
        <v>MQ0619</v>
      </c>
      <c r="C740" t="s">
        <v>710</v>
      </c>
    </row>
    <row r="741" spans="1:3" x14ac:dyDescent="0.25">
      <c r="A741" t="str">
        <f>"0611834208025"</f>
        <v>0611834208025</v>
      </c>
      <c r="B741" t="str">
        <f>"MQ0622"</f>
        <v>MQ0622</v>
      </c>
      <c r="C741" t="s">
        <v>711</v>
      </c>
    </row>
    <row r="742" spans="1:3" x14ac:dyDescent="0.25">
      <c r="A742" t="str">
        <f>"0611861958050"</f>
        <v>0611861958050</v>
      </c>
      <c r="B742" t="str">
        <f>"CE0977"</f>
        <v>CE0977</v>
      </c>
      <c r="C742" t="s">
        <v>712</v>
      </c>
    </row>
    <row r="743" spans="1:3" x14ac:dyDescent="0.25">
      <c r="A743" t="str">
        <f>"0611834217025"</f>
        <v>0611834217025</v>
      </c>
      <c r="B743" t="str">
        <f>"MQ0707"</f>
        <v>MQ0707</v>
      </c>
      <c r="C743" t="s">
        <v>713</v>
      </c>
    </row>
    <row r="744" spans="1:3" x14ac:dyDescent="0.25">
      <c r="A744" t="str">
        <f>"0611861959050"</f>
        <v>0611861959050</v>
      </c>
      <c r="B744" t="str">
        <f>"CE0978"</f>
        <v>CE0978</v>
      </c>
      <c r="C744" t="s">
        <v>714</v>
      </c>
    </row>
    <row r="745" spans="1:3" x14ac:dyDescent="0.25">
      <c r="A745" t="str">
        <f>"0611861971050"</f>
        <v>0611861971050</v>
      </c>
      <c r="B745" t="str">
        <f>"CE1625"</f>
        <v>CE1625</v>
      </c>
      <c r="C745" t="s">
        <v>715</v>
      </c>
    </row>
    <row r="746" spans="1:3" x14ac:dyDescent="0.25">
      <c r="A746" t="str">
        <f>"0611861972050"</f>
        <v>0611861972050</v>
      </c>
      <c r="B746" t="str">
        <f>"CE0427"</f>
        <v>CE0427</v>
      </c>
      <c r="C746" t="s">
        <v>716</v>
      </c>
    </row>
    <row r="747" spans="1:3" x14ac:dyDescent="0.25">
      <c r="A747" t="str">
        <f>"0611834442025"</f>
        <v>0611834442025</v>
      </c>
      <c r="B747" t="str">
        <f>"MQ0573"</f>
        <v>MQ0573</v>
      </c>
      <c r="C747" t="s">
        <v>717</v>
      </c>
    </row>
    <row r="748" spans="1:3" x14ac:dyDescent="0.25">
      <c r="A748" t="str">
        <f>"0611834443025"</f>
        <v>0611834443025</v>
      </c>
      <c r="B748" t="str">
        <f>"MQ0497"</f>
        <v>MQ0497</v>
      </c>
      <c r="C748" t="s">
        <v>718</v>
      </c>
    </row>
    <row r="749" spans="1:3" x14ac:dyDescent="0.25">
      <c r="A749" t="str">
        <f>"0611862062050"</f>
        <v>0611862062050</v>
      </c>
      <c r="B749" t="str">
        <f>"CE0413"</f>
        <v>CE0413</v>
      </c>
      <c r="C749" t="s">
        <v>719</v>
      </c>
    </row>
    <row r="750" spans="1:3" x14ac:dyDescent="0.25">
      <c r="A750" t="str">
        <f>"0611862063050"</f>
        <v>0611862063050</v>
      </c>
      <c r="B750" t="str">
        <f>"CE0415"</f>
        <v>CE0415</v>
      </c>
      <c r="C750" t="s">
        <v>720</v>
      </c>
    </row>
    <row r="751" spans="1:3" x14ac:dyDescent="0.25">
      <c r="A751" t="str">
        <f>"0611862064050"</f>
        <v>0611862064050</v>
      </c>
      <c r="B751" t="str">
        <f>"CE1061"</f>
        <v>CE1061</v>
      </c>
      <c r="C751" t="s">
        <v>721</v>
      </c>
    </row>
    <row r="752" spans="1:3" x14ac:dyDescent="0.25">
      <c r="A752" t="str">
        <f>"0611862065050"</f>
        <v>0611862065050</v>
      </c>
      <c r="B752" t="str">
        <f>"CE1428"</f>
        <v>CE1428</v>
      </c>
      <c r="C752" t="s">
        <v>722</v>
      </c>
    </row>
    <row r="753" spans="1:3" x14ac:dyDescent="0.25">
      <c r="A753" t="str">
        <f>"0611862074050"</f>
        <v>0611862074050</v>
      </c>
      <c r="B753" t="str">
        <f>"CE0947"</f>
        <v>CE0947</v>
      </c>
      <c r="C753" t="s">
        <v>723</v>
      </c>
    </row>
    <row r="754" spans="1:3" x14ac:dyDescent="0.25">
      <c r="A754" t="str">
        <f>"0611834544100"</f>
        <v>0611834544100</v>
      </c>
      <c r="B754" t="str">
        <f>"LK6388"</f>
        <v>LK6388</v>
      </c>
      <c r="C754" t="s">
        <v>724</v>
      </c>
    </row>
    <row r="755" spans="1:3" x14ac:dyDescent="0.25">
      <c r="A755" t="str">
        <f>"0611834545100"</f>
        <v>0611834545100</v>
      </c>
      <c r="B755" t="str">
        <f>"LK7010"</f>
        <v>LK7010</v>
      </c>
      <c r="C755" t="s">
        <v>725</v>
      </c>
    </row>
    <row r="756" spans="1:3" x14ac:dyDescent="0.25">
      <c r="A756" t="str">
        <f>"0611834546100"</f>
        <v>0611834546100</v>
      </c>
      <c r="B756" t="str">
        <f>"LK5559"</f>
        <v>LK5559</v>
      </c>
      <c r="C756" t="s">
        <v>726</v>
      </c>
    </row>
    <row r="757" spans="1:3" x14ac:dyDescent="0.25">
      <c r="A757" t="str">
        <f>"0611834547100"</f>
        <v>0611834547100</v>
      </c>
      <c r="B757" t="str">
        <f>"LK4296"</f>
        <v>LK4296</v>
      </c>
      <c r="C757" t="s">
        <v>727</v>
      </c>
    </row>
    <row r="758" spans="1:3" x14ac:dyDescent="0.25">
      <c r="A758" t="str">
        <f>"0611834548100"</f>
        <v>0611834548100</v>
      </c>
      <c r="B758" t="str">
        <f>"LK6050"</f>
        <v>LK6050</v>
      </c>
      <c r="C758" t="s">
        <v>728</v>
      </c>
    </row>
    <row r="759" spans="1:3" x14ac:dyDescent="0.25">
      <c r="A759" t="str">
        <f>"0611834549100"</f>
        <v>0611834549100</v>
      </c>
      <c r="B759" t="str">
        <f>"LK4297"</f>
        <v>LK4297</v>
      </c>
      <c r="C759" t="s">
        <v>729</v>
      </c>
    </row>
    <row r="760" spans="1:3" x14ac:dyDescent="0.25">
      <c r="A760" t="str">
        <f>"0611834550100"</f>
        <v>0611834550100</v>
      </c>
      <c r="B760" t="str">
        <f>"LK5560"</f>
        <v>LK5560</v>
      </c>
      <c r="C760" t="s">
        <v>730</v>
      </c>
    </row>
    <row r="761" spans="1:3" x14ac:dyDescent="0.25">
      <c r="A761" t="str">
        <f>"0611834551100"</f>
        <v>0611834551100</v>
      </c>
      <c r="B761" t="str">
        <f>"LK4298"</f>
        <v>LK4298</v>
      </c>
      <c r="C761" t="s">
        <v>731</v>
      </c>
    </row>
    <row r="762" spans="1:3" x14ac:dyDescent="0.25">
      <c r="A762" t="str">
        <f>"0611834552100"</f>
        <v>0611834552100</v>
      </c>
      <c r="B762" t="str">
        <f>"LK3321"</f>
        <v>LK3321</v>
      </c>
      <c r="C762" t="s">
        <v>732</v>
      </c>
    </row>
    <row r="763" spans="1:3" x14ac:dyDescent="0.25">
      <c r="A763" t="str">
        <f>"0611834553100"</f>
        <v>0611834553100</v>
      </c>
      <c r="B763" t="str">
        <f>"LK5749"</f>
        <v>LK5749</v>
      </c>
      <c r="C763" t="s">
        <v>733</v>
      </c>
    </row>
    <row r="764" spans="1:3" x14ac:dyDescent="0.25">
      <c r="A764" t="str">
        <f>"0611834554100"</f>
        <v>0611834554100</v>
      </c>
      <c r="B764" t="str">
        <f>"LK0707"</f>
        <v>LK0707</v>
      </c>
      <c r="C764" t="s">
        <v>734</v>
      </c>
    </row>
    <row r="765" spans="1:3" x14ac:dyDescent="0.25">
      <c r="A765" t="str">
        <f>"0611834555100"</f>
        <v>0611834555100</v>
      </c>
      <c r="B765" t="str">
        <f>"LK5459"</f>
        <v>LK5459</v>
      </c>
      <c r="C765" t="s">
        <v>735</v>
      </c>
    </row>
    <row r="766" spans="1:3" x14ac:dyDescent="0.25">
      <c r="A766" t="str">
        <f>"0611834556100"</f>
        <v>0611834556100</v>
      </c>
      <c r="B766" t="str">
        <f>"LK5750"</f>
        <v>LK5750</v>
      </c>
      <c r="C766" t="s">
        <v>736</v>
      </c>
    </row>
    <row r="767" spans="1:3" x14ac:dyDescent="0.25">
      <c r="A767" t="str">
        <f>"0611834557100"</f>
        <v>0611834557100</v>
      </c>
      <c r="B767" t="str">
        <f>"LK4992"</f>
        <v>LK4992</v>
      </c>
      <c r="C767" t="s">
        <v>737</v>
      </c>
    </row>
    <row r="768" spans="1:3" x14ac:dyDescent="0.25">
      <c r="A768" t="str">
        <f>"0611834558100"</f>
        <v>0611834558100</v>
      </c>
      <c r="B768" t="str">
        <f>"LK5751"</f>
        <v>LK5751</v>
      </c>
      <c r="C768" t="s">
        <v>738</v>
      </c>
    </row>
    <row r="769" spans="1:3" x14ac:dyDescent="0.25">
      <c r="A769" t="str">
        <f>"0611834559100"</f>
        <v>0611834559100</v>
      </c>
      <c r="B769" t="str">
        <f>"LK4471"</f>
        <v>LK4471</v>
      </c>
      <c r="C769" t="s">
        <v>739</v>
      </c>
    </row>
    <row r="770" spans="1:3" x14ac:dyDescent="0.25">
      <c r="A770" t="str">
        <f>"0611834560100"</f>
        <v>0611834560100</v>
      </c>
      <c r="B770" t="str">
        <f>"LK5752"</f>
        <v>LK5752</v>
      </c>
      <c r="C770" t="s">
        <v>740</v>
      </c>
    </row>
    <row r="771" spans="1:3" x14ac:dyDescent="0.25">
      <c r="A771" t="str">
        <f>"0611834561100"</f>
        <v>0611834561100</v>
      </c>
      <c r="B771" t="str">
        <f>"LK1561"</f>
        <v>LK1561</v>
      </c>
      <c r="C771" t="s">
        <v>741</v>
      </c>
    </row>
    <row r="772" spans="1:3" x14ac:dyDescent="0.25">
      <c r="A772" t="str">
        <f>"0611834562100"</f>
        <v>0611834562100</v>
      </c>
      <c r="B772" t="str">
        <f>"LK0139"</f>
        <v>LK0139</v>
      </c>
      <c r="C772" t="s">
        <v>742</v>
      </c>
    </row>
    <row r="773" spans="1:3" x14ac:dyDescent="0.25">
      <c r="A773" t="str">
        <f>"0611834563100"</f>
        <v>0611834563100</v>
      </c>
      <c r="B773" t="str">
        <f>"LK0140"</f>
        <v>LK0140</v>
      </c>
      <c r="C773" t="s">
        <v>743</v>
      </c>
    </row>
    <row r="774" spans="1:3" x14ac:dyDescent="0.25">
      <c r="A774" t="str">
        <f>"0611834564100"</f>
        <v>0611834564100</v>
      </c>
      <c r="B774" t="str">
        <f>"LK3821"</f>
        <v>LK3821</v>
      </c>
      <c r="C774" t="s">
        <v>744</v>
      </c>
    </row>
    <row r="775" spans="1:3" x14ac:dyDescent="0.25">
      <c r="A775" t="str">
        <f>"0611856956100"</f>
        <v>0611856956100</v>
      </c>
      <c r="B775" t="str">
        <f>"LK7087"</f>
        <v>LK7087</v>
      </c>
      <c r="C775" t="s">
        <v>745</v>
      </c>
    </row>
    <row r="776" spans="1:3" x14ac:dyDescent="0.25">
      <c r="A776" t="str">
        <f>"0611834565100"</f>
        <v>0611834565100</v>
      </c>
      <c r="B776" t="str">
        <f>"LK0141"</f>
        <v>LK0141</v>
      </c>
      <c r="C776" t="s">
        <v>746</v>
      </c>
    </row>
    <row r="777" spans="1:3" x14ac:dyDescent="0.25">
      <c r="A777" t="str">
        <f>"0611834566100"</f>
        <v>0611834566100</v>
      </c>
      <c r="B777" t="str">
        <f>"LK3323"</f>
        <v>LK3323</v>
      </c>
      <c r="C777" t="s">
        <v>747</v>
      </c>
    </row>
    <row r="778" spans="1:3" x14ac:dyDescent="0.25">
      <c r="A778" t="str">
        <f>"0611834567100"</f>
        <v>0611834567100</v>
      </c>
      <c r="B778" t="str">
        <f>"LK0142"</f>
        <v>LK0142</v>
      </c>
      <c r="C778" t="s">
        <v>748</v>
      </c>
    </row>
    <row r="779" spans="1:3" x14ac:dyDescent="0.25">
      <c r="A779" t="str">
        <f>"0611856957100"</f>
        <v>0611856957100</v>
      </c>
      <c r="B779" t="str">
        <f>"LK7088"</f>
        <v>LK7088</v>
      </c>
      <c r="C779" t="s">
        <v>749</v>
      </c>
    </row>
    <row r="780" spans="1:3" x14ac:dyDescent="0.25">
      <c r="A780" t="str">
        <f>"0611834568100"</f>
        <v>0611834568100</v>
      </c>
      <c r="B780" t="str">
        <f>"LK0143"</f>
        <v>LK0143</v>
      </c>
      <c r="C780" t="s">
        <v>750</v>
      </c>
    </row>
    <row r="781" spans="1:3" x14ac:dyDescent="0.25">
      <c r="A781" t="str">
        <f>"0611834569100"</f>
        <v>0611834569100</v>
      </c>
      <c r="B781" t="str">
        <f>"LK1562"</f>
        <v>LK1562</v>
      </c>
      <c r="C781" t="s">
        <v>751</v>
      </c>
    </row>
    <row r="782" spans="1:3" x14ac:dyDescent="0.25">
      <c r="A782" t="str">
        <f>"0611862120050"</f>
        <v>0611862120050</v>
      </c>
      <c r="B782" t="str">
        <f>"CE0667"</f>
        <v>CE0667</v>
      </c>
      <c r="C782" t="s">
        <v>752</v>
      </c>
    </row>
    <row r="783" spans="1:3" x14ac:dyDescent="0.25">
      <c r="A783" t="str">
        <f>"0611862121050"</f>
        <v>0611862121050</v>
      </c>
      <c r="B783" t="str">
        <f>"CE0668"</f>
        <v>CE0668</v>
      </c>
      <c r="C783" t="s">
        <v>753</v>
      </c>
    </row>
    <row r="784" spans="1:3" x14ac:dyDescent="0.25">
      <c r="A784" t="str">
        <f>"0611862122050"</f>
        <v>0611862122050</v>
      </c>
      <c r="B784" t="str">
        <f>"CE0670"</f>
        <v>CE0670</v>
      </c>
      <c r="C784" t="s">
        <v>754</v>
      </c>
    </row>
    <row r="785" spans="1:3" x14ac:dyDescent="0.25">
      <c r="A785" t="str">
        <f>"0611862123050"</f>
        <v>0611862123050</v>
      </c>
      <c r="B785" t="str">
        <f>"CE0672"</f>
        <v>CE0672</v>
      </c>
      <c r="C785" t="s">
        <v>755</v>
      </c>
    </row>
    <row r="786" spans="1:3" x14ac:dyDescent="0.25">
      <c r="A786" t="str">
        <f>"0611862124050"</f>
        <v>0611862124050</v>
      </c>
      <c r="B786" t="str">
        <f>"CE0682"</f>
        <v>CE0682</v>
      </c>
      <c r="C786" t="s">
        <v>756</v>
      </c>
    </row>
    <row r="787" spans="1:3" x14ac:dyDescent="0.25">
      <c r="A787" t="str">
        <f>"0611862125050"</f>
        <v>0611862125050</v>
      </c>
      <c r="B787" t="str">
        <f>"CE0930"</f>
        <v>CE0930</v>
      </c>
      <c r="C787" t="s">
        <v>757</v>
      </c>
    </row>
    <row r="788" spans="1:3" x14ac:dyDescent="0.25">
      <c r="A788" t="str">
        <f>"0611862126050"</f>
        <v>0611862126050</v>
      </c>
      <c r="B788" t="str">
        <f>"CE0931"</f>
        <v>CE0931</v>
      </c>
      <c r="C788" t="s">
        <v>758</v>
      </c>
    </row>
    <row r="789" spans="1:3" x14ac:dyDescent="0.25">
      <c r="A789" t="str">
        <f>"0611862127050"</f>
        <v>0611862127050</v>
      </c>
      <c r="B789" t="str">
        <f>"CE0673"</f>
        <v>CE0673</v>
      </c>
      <c r="C789" t="s">
        <v>759</v>
      </c>
    </row>
    <row r="790" spans="1:3" x14ac:dyDescent="0.25">
      <c r="A790" t="str">
        <f>"0611862128050"</f>
        <v>0611862128050</v>
      </c>
      <c r="B790" t="str">
        <f>"CE0674"</f>
        <v>CE0674</v>
      </c>
      <c r="C790" t="s">
        <v>760</v>
      </c>
    </row>
    <row r="791" spans="1:3" x14ac:dyDescent="0.25">
      <c r="A791" t="str">
        <f>"0611862129050"</f>
        <v>0611862129050</v>
      </c>
      <c r="B791" t="str">
        <f>"CE0675"</f>
        <v>CE0675</v>
      </c>
      <c r="C791" t="s">
        <v>761</v>
      </c>
    </row>
    <row r="792" spans="1:3" x14ac:dyDescent="0.25">
      <c r="A792" t="str">
        <f>"0611862130050"</f>
        <v>0611862130050</v>
      </c>
      <c r="B792" t="str">
        <f>"CE0676"</f>
        <v>CE0676</v>
      </c>
      <c r="C792" t="s">
        <v>762</v>
      </c>
    </row>
    <row r="793" spans="1:3" x14ac:dyDescent="0.25">
      <c r="A793" t="str">
        <f>"0611862132050"</f>
        <v>0611862132050</v>
      </c>
      <c r="B793" t="str">
        <f>"CE0677"</f>
        <v>CE0677</v>
      </c>
      <c r="C793" t="s">
        <v>763</v>
      </c>
    </row>
    <row r="794" spans="1:3" x14ac:dyDescent="0.25">
      <c r="A794" t="str">
        <f>"0611862133050"</f>
        <v>0611862133050</v>
      </c>
      <c r="B794" t="str">
        <f>"CE0678"</f>
        <v>CE0678</v>
      </c>
      <c r="C794" t="s">
        <v>764</v>
      </c>
    </row>
    <row r="795" spans="1:3" x14ac:dyDescent="0.25">
      <c r="A795" t="str">
        <f>"0611862135050"</f>
        <v>0611862135050</v>
      </c>
      <c r="B795" t="str">
        <f>"CE1481"</f>
        <v>CE1481</v>
      </c>
      <c r="C795" t="s">
        <v>765</v>
      </c>
    </row>
    <row r="796" spans="1:3" x14ac:dyDescent="0.25">
      <c r="A796" t="str">
        <f>"0611862136050"</f>
        <v>0611862136050</v>
      </c>
      <c r="B796" t="str">
        <f>"CE0679"</f>
        <v>CE0679</v>
      </c>
      <c r="C796" t="s">
        <v>766</v>
      </c>
    </row>
    <row r="797" spans="1:3" x14ac:dyDescent="0.25">
      <c r="A797" t="str">
        <f>"0611862137050"</f>
        <v>0611862137050</v>
      </c>
      <c r="B797" t="str">
        <f>"CE1341"</f>
        <v>CE1341</v>
      </c>
      <c r="C797" t="s">
        <v>767</v>
      </c>
    </row>
    <row r="798" spans="1:3" x14ac:dyDescent="0.25">
      <c r="A798" t="str">
        <f>"0611862138050"</f>
        <v>0611862138050</v>
      </c>
      <c r="B798" t="str">
        <f>"CE0680"</f>
        <v>CE0680</v>
      </c>
      <c r="C798" t="s">
        <v>768</v>
      </c>
    </row>
    <row r="799" spans="1:3" x14ac:dyDescent="0.25">
      <c r="A799" t="str">
        <f>"0611862139050"</f>
        <v>0611862139050</v>
      </c>
      <c r="B799" t="str">
        <f>"CE0681"</f>
        <v>CE0681</v>
      </c>
      <c r="C799" t="s">
        <v>769</v>
      </c>
    </row>
    <row r="800" spans="1:3" x14ac:dyDescent="0.25">
      <c r="A800" t="str">
        <f>"0611862151050"</f>
        <v>0611862151050</v>
      </c>
      <c r="B800" t="str">
        <f>"CE0639"</f>
        <v>CE0639</v>
      </c>
      <c r="C800" t="s">
        <v>770</v>
      </c>
    </row>
    <row r="801" spans="1:3" x14ac:dyDescent="0.25">
      <c r="A801" t="str">
        <f>"0611837175100"</f>
        <v>0611837175100</v>
      </c>
      <c r="B801" t="str">
        <f>"LK1563"</f>
        <v>LK1563</v>
      </c>
      <c r="C801" t="s">
        <v>771</v>
      </c>
    </row>
    <row r="802" spans="1:3" x14ac:dyDescent="0.25">
      <c r="A802" t="str">
        <f>"0611837176100"</f>
        <v>0611837176100</v>
      </c>
      <c r="B802" t="str">
        <f>"LK1564"</f>
        <v>LK1564</v>
      </c>
      <c r="C802" t="s">
        <v>772</v>
      </c>
    </row>
    <row r="803" spans="1:3" x14ac:dyDescent="0.25">
      <c r="A803" t="str">
        <f>"0611837177100"</f>
        <v>0611837177100</v>
      </c>
      <c r="B803" t="str">
        <f>"LK4177"</f>
        <v>LK4177</v>
      </c>
      <c r="C803" t="s">
        <v>773</v>
      </c>
    </row>
    <row r="804" spans="1:3" x14ac:dyDescent="0.25">
      <c r="A804" t="str">
        <f>"0611837178100"</f>
        <v>0611837178100</v>
      </c>
      <c r="B804" t="str">
        <f>"LK4996"</f>
        <v>LK4996</v>
      </c>
      <c r="C804" t="s">
        <v>774</v>
      </c>
    </row>
    <row r="805" spans="1:3" x14ac:dyDescent="0.25">
      <c r="A805" t="str">
        <f>"0611837179100"</f>
        <v>0611837179100</v>
      </c>
      <c r="B805" t="str">
        <f>"LK1565"</f>
        <v>LK1565</v>
      </c>
      <c r="C805" t="s">
        <v>775</v>
      </c>
    </row>
    <row r="806" spans="1:3" x14ac:dyDescent="0.25">
      <c r="A806" t="str">
        <f>"0611837180100"</f>
        <v>0611837180100</v>
      </c>
      <c r="B806" t="str">
        <f>"LK1566"</f>
        <v>LK1566</v>
      </c>
      <c r="C806" t="s">
        <v>776</v>
      </c>
    </row>
    <row r="807" spans="1:3" x14ac:dyDescent="0.25">
      <c r="A807" t="str">
        <f>"0611893599050"</f>
        <v>0611893599050</v>
      </c>
      <c r="B807" t="str">
        <f>"CE1774"</f>
        <v>CE1774</v>
      </c>
      <c r="C807" t="s">
        <v>777</v>
      </c>
    </row>
    <row r="808" spans="1:3" x14ac:dyDescent="0.25">
      <c r="A808" t="str">
        <f>"0611862160050"</f>
        <v>0611862160050</v>
      </c>
      <c r="B808" t="str">
        <f>"CE1659"</f>
        <v>CE1659</v>
      </c>
      <c r="C808" t="s">
        <v>778</v>
      </c>
    </row>
    <row r="809" spans="1:3" x14ac:dyDescent="0.25">
      <c r="A809" t="str">
        <f>"0611862161050"</f>
        <v>0611862161050</v>
      </c>
      <c r="B809" t="str">
        <f>"CE1439"</f>
        <v>CE1439</v>
      </c>
      <c r="C809" t="s">
        <v>779</v>
      </c>
    </row>
    <row r="810" spans="1:3" x14ac:dyDescent="0.25">
      <c r="A810" t="str">
        <f>"0611862162050"</f>
        <v>0611862162050</v>
      </c>
      <c r="B810" t="str">
        <f>"CE1437"</f>
        <v>CE1437</v>
      </c>
      <c r="C810" t="s">
        <v>780</v>
      </c>
    </row>
    <row r="811" spans="1:3" x14ac:dyDescent="0.25">
      <c r="A811" t="str">
        <f>"0611862163050"</f>
        <v>0611862163050</v>
      </c>
      <c r="B811" t="str">
        <f>"CE1438"</f>
        <v>CE1438</v>
      </c>
      <c r="C811" t="s">
        <v>781</v>
      </c>
    </row>
    <row r="812" spans="1:3" x14ac:dyDescent="0.25">
      <c r="A812" t="str">
        <f>"0611862164050"</f>
        <v>0611862164050</v>
      </c>
      <c r="B812" t="str">
        <f>"CE0925"</f>
        <v>CE0925</v>
      </c>
      <c r="C812" t="s">
        <v>782</v>
      </c>
    </row>
    <row r="813" spans="1:3" x14ac:dyDescent="0.25">
      <c r="A813" t="str">
        <f>"0611862165050"</f>
        <v>0611862165050</v>
      </c>
      <c r="B813" t="str">
        <f>"CE0626"</f>
        <v>CE0626</v>
      </c>
      <c r="C813" t="s">
        <v>783</v>
      </c>
    </row>
    <row r="814" spans="1:3" x14ac:dyDescent="0.25">
      <c r="A814" t="str">
        <f>"0611862166050"</f>
        <v>0611862166050</v>
      </c>
      <c r="B814" t="str">
        <f>"CE0627"</f>
        <v>CE0627</v>
      </c>
      <c r="C814" t="s">
        <v>784</v>
      </c>
    </row>
    <row r="815" spans="1:3" x14ac:dyDescent="0.25">
      <c r="A815" t="str">
        <f>"0611862167050"</f>
        <v>0611862167050</v>
      </c>
      <c r="B815" t="str">
        <f>"CE0628"</f>
        <v>CE0628</v>
      </c>
      <c r="C815" t="s">
        <v>785</v>
      </c>
    </row>
    <row r="816" spans="1:3" x14ac:dyDescent="0.25">
      <c r="A816" t="str">
        <f>"0611862168050"</f>
        <v>0611862168050</v>
      </c>
      <c r="B816" t="str">
        <f>"CE0629"</f>
        <v>CE0629</v>
      </c>
      <c r="C816" t="s">
        <v>786</v>
      </c>
    </row>
    <row r="817" spans="1:3" x14ac:dyDescent="0.25">
      <c r="A817" t="str">
        <f>"0611862170050"</f>
        <v>0611862170050</v>
      </c>
      <c r="B817" t="str">
        <f>"CE0630"</f>
        <v>CE0630</v>
      </c>
      <c r="C817" t="s">
        <v>787</v>
      </c>
    </row>
    <row r="818" spans="1:3" x14ac:dyDescent="0.25">
      <c r="A818" t="str">
        <f>"0611862171050"</f>
        <v>0611862171050</v>
      </c>
      <c r="B818" t="str">
        <f>"CE0631"</f>
        <v>CE0631</v>
      </c>
      <c r="C818" t="s">
        <v>788</v>
      </c>
    </row>
    <row r="819" spans="1:3" x14ac:dyDescent="0.25">
      <c r="A819" t="str">
        <f>"0611862172050"</f>
        <v>0611862172050</v>
      </c>
      <c r="B819" t="str">
        <f>"CE0632"</f>
        <v>CE0632</v>
      </c>
      <c r="C819" t="s">
        <v>789</v>
      </c>
    </row>
    <row r="820" spans="1:3" x14ac:dyDescent="0.25">
      <c r="A820" t="str">
        <f>"0611862173050"</f>
        <v>0611862173050</v>
      </c>
      <c r="B820" t="str">
        <f>"CE1100"</f>
        <v>CE1100</v>
      </c>
      <c r="C820" t="s">
        <v>790</v>
      </c>
    </row>
    <row r="821" spans="1:3" x14ac:dyDescent="0.25">
      <c r="A821" t="str">
        <f>"0611862174050"</f>
        <v>0611862174050</v>
      </c>
      <c r="B821" t="str">
        <f>"CE1743"</f>
        <v>CE1743</v>
      </c>
      <c r="C821" t="s">
        <v>791</v>
      </c>
    </row>
    <row r="822" spans="1:3" x14ac:dyDescent="0.25">
      <c r="A822" t="str">
        <f>"0611862175050"</f>
        <v>0611862175050</v>
      </c>
      <c r="B822" t="str">
        <f>"CE0633"</f>
        <v>CE0633</v>
      </c>
      <c r="C822" t="s">
        <v>792</v>
      </c>
    </row>
    <row r="823" spans="1:3" x14ac:dyDescent="0.25">
      <c r="A823" t="str">
        <f>"0611862176050"</f>
        <v>0611862176050</v>
      </c>
      <c r="B823" t="str">
        <f>"CE1280"</f>
        <v>CE1280</v>
      </c>
      <c r="C823" t="s">
        <v>793</v>
      </c>
    </row>
    <row r="824" spans="1:3" x14ac:dyDescent="0.25">
      <c r="A824" t="str">
        <f>"0611862177050"</f>
        <v>0611862177050</v>
      </c>
      <c r="B824" t="str">
        <f>"CE0634"</f>
        <v>CE0634</v>
      </c>
      <c r="C824" t="s">
        <v>794</v>
      </c>
    </row>
    <row r="825" spans="1:3" x14ac:dyDescent="0.25">
      <c r="A825" t="str">
        <f>"0611893600050"</f>
        <v>0611893600050</v>
      </c>
      <c r="B825" t="str">
        <f>"CE1773"</f>
        <v>CE1773</v>
      </c>
      <c r="C825" t="s">
        <v>795</v>
      </c>
    </row>
    <row r="826" spans="1:3" x14ac:dyDescent="0.25">
      <c r="A826" t="str">
        <f>"0611862178050"</f>
        <v>0611862178050</v>
      </c>
      <c r="B826" t="str">
        <f>"CE1182"</f>
        <v>CE1182</v>
      </c>
      <c r="C826" t="s">
        <v>796</v>
      </c>
    </row>
    <row r="827" spans="1:3" x14ac:dyDescent="0.25">
      <c r="A827" t="str">
        <f>"0611862179050"</f>
        <v>0611862179050</v>
      </c>
      <c r="B827" t="str">
        <f>"CE1183"</f>
        <v>CE1183</v>
      </c>
      <c r="C827" t="s">
        <v>797</v>
      </c>
    </row>
    <row r="828" spans="1:3" x14ac:dyDescent="0.25">
      <c r="A828" t="str">
        <f>"0611862181050"</f>
        <v>0611862181050</v>
      </c>
      <c r="B828" t="str">
        <f>"CE1184"</f>
        <v>CE1184</v>
      </c>
      <c r="C828" t="s">
        <v>799</v>
      </c>
    </row>
    <row r="829" spans="1:3" x14ac:dyDescent="0.25">
      <c r="A829" t="str">
        <f>"0611862180050"</f>
        <v>0611862180050</v>
      </c>
      <c r="B829" t="str">
        <f>"CE1190"</f>
        <v>CE1190</v>
      </c>
      <c r="C829" t="s">
        <v>798</v>
      </c>
    </row>
    <row r="830" spans="1:3" x14ac:dyDescent="0.25">
      <c r="A830" t="str">
        <f>"0611862182050"</f>
        <v>0611862182050</v>
      </c>
      <c r="B830" t="str">
        <f>"CE1106"</f>
        <v>CE1106</v>
      </c>
      <c r="C830" t="s">
        <v>800</v>
      </c>
    </row>
    <row r="831" spans="1:3" x14ac:dyDescent="0.25">
      <c r="A831" t="str">
        <f>"0611862183050"</f>
        <v>0611862183050</v>
      </c>
      <c r="B831" t="str">
        <f>"CE1281"</f>
        <v>CE1281</v>
      </c>
      <c r="C831" t="s">
        <v>801</v>
      </c>
    </row>
    <row r="832" spans="1:3" x14ac:dyDescent="0.25">
      <c r="A832" t="str">
        <f>"0611862184050"</f>
        <v>0611862184050</v>
      </c>
      <c r="B832" t="str">
        <f>"CE0926"</f>
        <v>CE0926</v>
      </c>
      <c r="C832" t="s">
        <v>802</v>
      </c>
    </row>
    <row r="833" spans="1:3" x14ac:dyDescent="0.25">
      <c r="A833" t="str">
        <f>"0611862185050"</f>
        <v>0611862185050</v>
      </c>
      <c r="B833" t="str">
        <f>"CE1185"</f>
        <v>CE1185</v>
      </c>
      <c r="C833" t="s">
        <v>803</v>
      </c>
    </row>
    <row r="834" spans="1:3" x14ac:dyDescent="0.25">
      <c r="A834" t="str">
        <f>"0611862186050"</f>
        <v>0611862186050</v>
      </c>
      <c r="B834" t="str">
        <f>"CE1186"</f>
        <v>CE1186</v>
      </c>
      <c r="C834" t="s">
        <v>804</v>
      </c>
    </row>
    <row r="835" spans="1:3" x14ac:dyDescent="0.25">
      <c r="A835" t="str">
        <f>"0611862187050"</f>
        <v>0611862187050</v>
      </c>
      <c r="B835" t="str">
        <f>"CE1107"</f>
        <v>CE1107</v>
      </c>
      <c r="C835" t="s">
        <v>805</v>
      </c>
    </row>
    <row r="836" spans="1:3" x14ac:dyDescent="0.25">
      <c r="A836" t="str">
        <f>"0611862188050"</f>
        <v>0611862188050</v>
      </c>
      <c r="B836" t="str">
        <f>"CE0637"</f>
        <v>CE0637</v>
      </c>
      <c r="C836" t="s">
        <v>806</v>
      </c>
    </row>
    <row r="837" spans="1:3" x14ac:dyDescent="0.25">
      <c r="A837" t="str">
        <f>"0611862189050"</f>
        <v>0611862189050</v>
      </c>
      <c r="B837" t="str">
        <f>"CE1606"</f>
        <v>CE1606</v>
      </c>
      <c r="C837" t="s">
        <v>807</v>
      </c>
    </row>
    <row r="838" spans="1:3" x14ac:dyDescent="0.25">
      <c r="A838" t="str">
        <f>"0611862190050"</f>
        <v>0611862190050</v>
      </c>
      <c r="B838" t="str">
        <f>"CE1661"</f>
        <v>CE1661</v>
      </c>
      <c r="C838" t="s">
        <v>808</v>
      </c>
    </row>
    <row r="839" spans="1:3" x14ac:dyDescent="0.25">
      <c r="A839" t="str">
        <f>"0611862191050"</f>
        <v>0611862191050</v>
      </c>
      <c r="B839" t="str">
        <f>"CE1283"</f>
        <v>CE1283</v>
      </c>
      <c r="C839" t="s">
        <v>809</v>
      </c>
    </row>
    <row r="840" spans="1:3" x14ac:dyDescent="0.25">
      <c r="A840" t="str">
        <f>"0611862192050"</f>
        <v>0611862192050</v>
      </c>
      <c r="B840" t="str">
        <f>"CE1109"</f>
        <v>CE1109</v>
      </c>
      <c r="C840" t="s">
        <v>810</v>
      </c>
    </row>
    <row r="841" spans="1:3" x14ac:dyDescent="0.25">
      <c r="A841" t="str">
        <f>"0611862193050"</f>
        <v>0611862193050</v>
      </c>
      <c r="B841" t="str">
        <f>"CE1482"</f>
        <v>CE1482</v>
      </c>
      <c r="C841" t="s">
        <v>811</v>
      </c>
    </row>
    <row r="842" spans="1:3" x14ac:dyDescent="0.25">
      <c r="A842" t="str">
        <f>"0611862194050"</f>
        <v>0611862194050</v>
      </c>
      <c r="B842" t="str">
        <f>"CE0852"</f>
        <v>CE0852</v>
      </c>
      <c r="C842" t="s">
        <v>812</v>
      </c>
    </row>
    <row r="843" spans="1:3" x14ac:dyDescent="0.25">
      <c r="A843" t="str">
        <f>"0611862195050"</f>
        <v>0611862195050</v>
      </c>
      <c r="B843" t="str">
        <f>"CE1282"</f>
        <v>CE1282</v>
      </c>
      <c r="C843" t="s">
        <v>813</v>
      </c>
    </row>
    <row r="844" spans="1:3" x14ac:dyDescent="0.25">
      <c r="A844" t="str">
        <f>"0611862197050"</f>
        <v>0611862197050</v>
      </c>
      <c r="B844" t="str">
        <f>"CE1111"</f>
        <v>CE1111</v>
      </c>
      <c r="C844" t="s">
        <v>815</v>
      </c>
    </row>
    <row r="845" spans="1:3" x14ac:dyDescent="0.25">
      <c r="A845" t="str">
        <f>"0611862196050"</f>
        <v>0611862196050</v>
      </c>
      <c r="B845" t="str">
        <f>"CE1607"</f>
        <v>CE1607</v>
      </c>
      <c r="C845" t="s">
        <v>814</v>
      </c>
    </row>
    <row r="846" spans="1:3" x14ac:dyDescent="0.25">
      <c r="A846" t="str">
        <f>"0611862198050"</f>
        <v>0611862198050</v>
      </c>
      <c r="B846" t="str">
        <f>"CE1110"</f>
        <v>CE1110</v>
      </c>
      <c r="C846" t="s">
        <v>816</v>
      </c>
    </row>
    <row r="847" spans="1:3" x14ac:dyDescent="0.25">
      <c r="A847" t="str">
        <f>"0611862199050"</f>
        <v>0611862199050</v>
      </c>
      <c r="B847" t="str">
        <f>"CE0635"</f>
        <v>CE0635</v>
      </c>
      <c r="C847" t="s">
        <v>817</v>
      </c>
    </row>
    <row r="848" spans="1:3" x14ac:dyDescent="0.25">
      <c r="A848" t="str">
        <f>"0611862200050"</f>
        <v>0611862200050</v>
      </c>
      <c r="B848" t="str">
        <f>"CE1187"</f>
        <v>CE1187</v>
      </c>
      <c r="C848" t="s">
        <v>818</v>
      </c>
    </row>
    <row r="849" spans="1:3" x14ac:dyDescent="0.25">
      <c r="A849" t="str">
        <f>"0611862201050"</f>
        <v>0611862201050</v>
      </c>
      <c r="B849" t="str">
        <f>"CE0636"</f>
        <v>CE0636</v>
      </c>
      <c r="C849" t="s">
        <v>819</v>
      </c>
    </row>
    <row r="850" spans="1:3" x14ac:dyDescent="0.25">
      <c r="A850" t="str">
        <f>"0611862203050"</f>
        <v>0611862203050</v>
      </c>
      <c r="B850" t="str">
        <f>"CE0928"</f>
        <v>CE0928</v>
      </c>
      <c r="C850" t="s">
        <v>820</v>
      </c>
    </row>
    <row r="851" spans="1:3" x14ac:dyDescent="0.25">
      <c r="A851" t="str">
        <f>"0611862204050"</f>
        <v>0611862204050</v>
      </c>
      <c r="B851" t="str">
        <f>"CE1206"</f>
        <v>CE1206</v>
      </c>
      <c r="C851" t="s">
        <v>821</v>
      </c>
    </row>
    <row r="852" spans="1:3" x14ac:dyDescent="0.25">
      <c r="A852" t="str">
        <f>"0611862205050"</f>
        <v>0611862205050</v>
      </c>
      <c r="B852" t="str">
        <f>"CE1189"</f>
        <v>CE1189</v>
      </c>
      <c r="C852" t="s">
        <v>822</v>
      </c>
    </row>
    <row r="853" spans="1:3" x14ac:dyDescent="0.25">
      <c r="A853" t="str">
        <f>"0611862206050"</f>
        <v>0611862206050</v>
      </c>
      <c r="B853" t="str">
        <f>"CE1662"</f>
        <v>CE1662</v>
      </c>
      <c r="C853" t="s">
        <v>823</v>
      </c>
    </row>
    <row r="854" spans="1:3" x14ac:dyDescent="0.25">
      <c r="A854" t="str">
        <f>"0611862208050"</f>
        <v>0611862208050</v>
      </c>
      <c r="B854" t="str">
        <f>"CE1112"</f>
        <v>CE1112</v>
      </c>
      <c r="C854" t="s">
        <v>824</v>
      </c>
    </row>
    <row r="855" spans="1:3" x14ac:dyDescent="0.25">
      <c r="A855" t="str">
        <f>"0611862209050"</f>
        <v>0611862209050</v>
      </c>
      <c r="B855" t="str">
        <f>"CE1113"</f>
        <v>CE1113</v>
      </c>
      <c r="C855" t="s">
        <v>825</v>
      </c>
    </row>
    <row r="856" spans="1:3" x14ac:dyDescent="0.25">
      <c r="A856" t="str">
        <f>"0611884230050"</f>
        <v>0611884230050</v>
      </c>
      <c r="B856" t="str">
        <f>"CE1748"</f>
        <v>CE1748</v>
      </c>
      <c r="C856" t="s">
        <v>826</v>
      </c>
    </row>
    <row r="857" spans="1:3" x14ac:dyDescent="0.25">
      <c r="A857" t="str">
        <f>"0611862219050"</f>
        <v>0611862219050</v>
      </c>
      <c r="B857" t="str">
        <f>"CE0643"</f>
        <v>CE0643</v>
      </c>
      <c r="C857" t="s">
        <v>827</v>
      </c>
    </row>
    <row r="858" spans="1:3" x14ac:dyDescent="0.25">
      <c r="A858" t="str">
        <f>"0611862220050"</f>
        <v>0611862220050</v>
      </c>
      <c r="B858" t="str">
        <f>"CE1328"</f>
        <v>CE1328</v>
      </c>
      <c r="C858" t="s">
        <v>828</v>
      </c>
    </row>
    <row r="859" spans="1:3" x14ac:dyDescent="0.25">
      <c r="A859" t="str">
        <f>"0611862221050"</f>
        <v>0611862221050</v>
      </c>
      <c r="B859" t="str">
        <f>"CE0644"</f>
        <v>CE0644</v>
      </c>
      <c r="C859" t="s">
        <v>829</v>
      </c>
    </row>
    <row r="860" spans="1:3" x14ac:dyDescent="0.25">
      <c r="A860" t="str">
        <f>"0611862222050"</f>
        <v>0611862222050</v>
      </c>
      <c r="B860" t="str">
        <f>"CE1329"</f>
        <v>CE1329</v>
      </c>
      <c r="C860" t="s">
        <v>830</v>
      </c>
    </row>
    <row r="861" spans="1:3" x14ac:dyDescent="0.25">
      <c r="A861" t="str">
        <f>"0611862224050"</f>
        <v>0611862224050</v>
      </c>
      <c r="B861" t="str">
        <f>"CE0646"</f>
        <v>CE0646</v>
      </c>
      <c r="C861" t="s">
        <v>831</v>
      </c>
    </row>
    <row r="862" spans="1:3" x14ac:dyDescent="0.25">
      <c r="A862" t="str">
        <f>"0611862225050"</f>
        <v>0611862225050</v>
      </c>
      <c r="B862" t="str">
        <f>"CE0647"</f>
        <v>CE0647</v>
      </c>
      <c r="C862" t="s">
        <v>832</v>
      </c>
    </row>
    <row r="863" spans="1:3" x14ac:dyDescent="0.25">
      <c r="A863" t="str">
        <f>"0611862227050"</f>
        <v>0611862227050</v>
      </c>
      <c r="B863" t="str">
        <f>"CE0685"</f>
        <v>CE0685</v>
      </c>
      <c r="C863" t="s">
        <v>833</v>
      </c>
    </row>
    <row r="864" spans="1:3" x14ac:dyDescent="0.25">
      <c r="A864" t="str">
        <f>"0611862228050"</f>
        <v>0611862228050</v>
      </c>
      <c r="B864" t="str">
        <f>"CE0779"</f>
        <v>CE0779</v>
      </c>
      <c r="C864" t="s">
        <v>834</v>
      </c>
    </row>
    <row r="865" spans="1:3" x14ac:dyDescent="0.25">
      <c r="A865" t="str">
        <f>"0611862230050"</f>
        <v>0611862230050</v>
      </c>
      <c r="B865" t="str">
        <f>"CE0648"</f>
        <v>CE0648</v>
      </c>
      <c r="C865" t="s">
        <v>835</v>
      </c>
    </row>
    <row r="866" spans="1:3" x14ac:dyDescent="0.25">
      <c r="A866" t="str">
        <f>"0611862238050"</f>
        <v>0611862238050</v>
      </c>
      <c r="B866" t="str">
        <f>"CE0655"</f>
        <v>CE0655</v>
      </c>
      <c r="C866" t="s">
        <v>836</v>
      </c>
    </row>
    <row r="867" spans="1:3" x14ac:dyDescent="0.25">
      <c r="A867" t="str">
        <f>"0611862259050"</f>
        <v>0611862259050</v>
      </c>
      <c r="B867" t="str">
        <f>"CE1612"</f>
        <v>CE1612</v>
      </c>
      <c r="C867" t="s">
        <v>837</v>
      </c>
    </row>
    <row r="868" spans="1:3" x14ac:dyDescent="0.25">
      <c r="A868" t="str">
        <f>"0611837220100"</f>
        <v>0611837220100</v>
      </c>
      <c r="B868" t="str">
        <f>"LB4223"</f>
        <v>LB4223</v>
      </c>
      <c r="C868" t="s">
        <v>838</v>
      </c>
    </row>
    <row r="869" spans="1:3" x14ac:dyDescent="0.25">
      <c r="A869" t="str">
        <f>"0611862285050"</f>
        <v>0611862285050</v>
      </c>
      <c r="B869" t="str">
        <f>"CE1611"</f>
        <v>CE1611</v>
      </c>
      <c r="C869" t="s">
        <v>839</v>
      </c>
    </row>
    <row r="870" spans="1:3" x14ac:dyDescent="0.25">
      <c r="A870" t="str">
        <f>"0611862286050"</f>
        <v>0611862286050</v>
      </c>
      <c r="B870" t="str">
        <f>"CE1331"</f>
        <v>CE1331</v>
      </c>
      <c r="C870" t="s">
        <v>840</v>
      </c>
    </row>
    <row r="871" spans="1:3" x14ac:dyDescent="0.25">
      <c r="A871" t="str">
        <f>"0611862287050"</f>
        <v>0611862287050</v>
      </c>
      <c r="B871" t="str">
        <f>"CE1332"</f>
        <v>CE1332</v>
      </c>
      <c r="C871" t="s">
        <v>841</v>
      </c>
    </row>
    <row r="872" spans="1:3" x14ac:dyDescent="0.25">
      <c r="A872" t="str">
        <f>"0611862288050"</f>
        <v>0611862288050</v>
      </c>
      <c r="B872" t="str">
        <f>"CE1333"</f>
        <v>CE1333</v>
      </c>
      <c r="C872" t="s">
        <v>842</v>
      </c>
    </row>
    <row r="873" spans="1:3" x14ac:dyDescent="0.25">
      <c r="A873" t="str">
        <f>"0611862289050"</f>
        <v>0611862289050</v>
      </c>
      <c r="B873" t="str">
        <f>"CE1491"</f>
        <v>CE1491</v>
      </c>
      <c r="C873" t="s">
        <v>843</v>
      </c>
    </row>
    <row r="874" spans="1:3" x14ac:dyDescent="0.25">
      <c r="A874" t="str">
        <f>"0611862290050"</f>
        <v>0611862290050</v>
      </c>
      <c r="B874" t="str">
        <f>"CE1334"</f>
        <v>CE1334</v>
      </c>
      <c r="C874" t="s">
        <v>844</v>
      </c>
    </row>
    <row r="875" spans="1:3" x14ac:dyDescent="0.25">
      <c r="A875" t="str">
        <f>"0611862291050"</f>
        <v>0611862291050</v>
      </c>
      <c r="B875" t="str">
        <f>"CE1335"</f>
        <v>CE1335</v>
      </c>
      <c r="C875" t="s">
        <v>845</v>
      </c>
    </row>
    <row r="876" spans="1:3" x14ac:dyDescent="0.25">
      <c r="A876" t="str">
        <f>"0611862292050"</f>
        <v>0611862292050</v>
      </c>
      <c r="B876" t="str">
        <f>"CE1336"</f>
        <v>CE1336</v>
      </c>
      <c r="C876" t="s">
        <v>846</v>
      </c>
    </row>
    <row r="877" spans="1:3" x14ac:dyDescent="0.25">
      <c r="A877" t="str">
        <f>"0611862293050"</f>
        <v>0611862293050</v>
      </c>
      <c r="B877" t="str">
        <f>"CE1337"</f>
        <v>CE1337</v>
      </c>
      <c r="C877" t="s">
        <v>847</v>
      </c>
    </row>
    <row r="878" spans="1:3" x14ac:dyDescent="0.25">
      <c r="A878" t="str">
        <f>"0611862294050"</f>
        <v>0611862294050</v>
      </c>
      <c r="B878" t="str">
        <f>"CE1338"</f>
        <v>CE1338</v>
      </c>
      <c r="C878" t="s">
        <v>848</v>
      </c>
    </row>
    <row r="879" spans="1:3" x14ac:dyDescent="0.25">
      <c r="A879" t="str">
        <f>"0611862295050"</f>
        <v>0611862295050</v>
      </c>
      <c r="B879" t="str">
        <f>"CE1339"</f>
        <v>CE1339</v>
      </c>
      <c r="C879" t="s">
        <v>849</v>
      </c>
    </row>
    <row r="880" spans="1:3" x14ac:dyDescent="0.25">
      <c r="A880" t="str">
        <f>"0611862296050"</f>
        <v>0611862296050</v>
      </c>
      <c r="B880" t="str">
        <f>"CE1340"</f>
        <v>CE1340</v>
      </c>
      <c r="C880" t="s">
        <v>850</v>
      </c>
    </row>
    <row r="881" spans="1:3" x14ac:dyDescent="0.25">
      <c r="A881" t="str">
        <f>"0611837284100"</f>
        <v>0611837284100</v>
      </c>
      <c r="B881" t="str">
        <f>"LK6389"</f>
        <v>LK6389</v>
      </c>
      <c r="C881" t="s">
        <v>851</v>
      </c>
    </row>
    <row r="882" spans="1:3" x14ac:dyDescent="0.25">
      <c r="A882" t="str">
        <f>"0611837285100"</f>
        <v>0611837285100</v>
      </c>
      <c r="B882" t="str">
        <f>"LB4226"</f>
        <v>LB4226</v>
      </c>
      <c r="C882" t="s">
        <v>852</v>
      </c>
    </row>
    <row r="883" spans="1:3" x14ac:dyDescent="0.25">
      <c r="A883" t="str">
        <f>"0611837307100"</f>
        <v>0611837307100</v>
      </c>
      <c r="B883" t="str">
        <f>"LK5757"</f>
        <v>LK5757</v>
      </c>
      <c r="C883" t="s">
        <v>853</v>
      </c>
    </row>
    <row r="884" spans="1:3" x14ac:dyDescent="0.25">
      <c r="A884" t="str">
        <f>"0611837315100"</f>
        <v>0611837315100</v>
      </c>
      <c r="B884" t="str">
        <f>"LK2828"</f>
        <v>LK2828</v>
      </c>
      <c r="C884" t="s">
        <v>854</v>
      </c>
    </row>
    <row r="885" spans="1:3" x14ac:dyDescent="0.25">
      <c r="A885" t="str">
        <f>"0611862309050"</f>
        <v>0611862309050</v>
      </c>
      <c r="B885" t="str">
        <f>"CE1663"</f>
        <v>CE1663</v>
      </c>
      <c r="C885" t="s">
        <v>855</v>
      </c>
    </row>
    <row r="886" spans="1:3" x14ac:dyDescent="0.25">
      <c r="A886" t="str">
        <f>"0611862310050"</f>
        <v>0611862310050</v>
      </c>
      <c r="B886" t="str">
        <f>"CE1664"</f>
        <v>CE1664</v>
      </c>
      <c r="C886" t="s">
        <v>856</v>
      </c>
    </row>
    <row r="887" spans="1:3" x14ac:dyDescent="0.25">
      <c r="A887" t="str">
        <f>"0611862311050"</f>
        <v>0611862311050</v>
      </c>
      <c r="B887" t="str">
        <f>"CE1665"</f>
        <v>CE1665</v>
      </c>
      <c r="C887" t="s">
        <v>857</v>
      </c>
    </row>
    <row r="888" spans="1:3" x14ac:dyDescent="0.25">
      <c r="A888" t="str">
        <f>"0611837226100"</f>
        <v>0611837226100</v>
      </c>
      <c r="B888" t="str">
        <f>"LK1835"</f>
        <v>LK1835</v>
      </c>
      <c r="C888" t="s">
        <v>858</v>
      </c>
    </row>
    <row r="889" spans="1:3" x14ac:dyDescent="0.25">
      <c r="A889" t="str">
        <f>"0611837227100"</f>
        <v>0611837227100</v>
      </c>
      <c r="B889" t="str">
        <f>"LB0461"</f>
        <v>LB0461</v>
      </c>
      <c r="C889" t="s">
        <v>859</v>
      </c>
    </row>
    <row r="890" spans="1:3" x14ac:dyDescent="0.25">
      <c r="A890" t="str">
        <f>"0611837229100"</f>
        <v>0611837229100</v>
      </c>
      <c r="B890" t="str">
        <f>"LB2817"</f>
        <v>LB2817</v>
      </c>
      <c r="C890" t="s">
        <v>860</v>
      </c>
    </row>
    <row r="891" spans="1:3" x14ac:dyDescent="0.25">
      <c r="A891" t="str">
        <f>"0611837230100"</f>
        <v>0611837230100</v>
      </c>
      <c r="B891" t="str">
        <f>"LK2103"</f>
        <v>LK2103</v>
      </c>
      <c r="C891" t="s">
        <v>861</v>
      </c>
    </row>
    <row r="892" spans="1:3" x14ac:dyDescent="0.25">
      <c r="A892" t="str">
        <f>"0611837231100"</f>
        <v>0611837231100</v>
      </c>
      <c r="B892" t="str">
        <f>"LB2880"</f>
        <v>LB2880</v>
      </c>
      <c r="C892" t="s">
        <v>862</v>
      </c>
    </row>
    <row r="893" spans="1:3" x14ac:dyDescent="0.25">
      <c r="A893" t="str">
        <f>"0611837232100"</f>
        <v>0611837232100</v>
      </c>
      <c r="B893" t="str">
        <f>"LK0155"</f>
        <v>LK0155</v>
      </c>
      <c r="C893" t="s">
        <v>863</v>
      </c>
    </row>
    <row r="894" spans="1:3" x14ac:dyDescent="0.25">
      <c r="A894" t="str">
        <f>"0611837233100"</f>
        <v>0611837233100</v>
      </c>
      <c r="B894" t="str">
        <f>"LB2881"</f>
        <v>LB2881</v>
      </c>
      <c r="C894" t="s">
        <v>864</v>
      </c>
    </row>
    <row r="895" spans="1:3" x14ac:dyDescent="0.25">
      <c r="A895" t="str">
        <f>"0611837234100"</f>
        <v>0611837234100</v>
      </c>
      <c r="B895" t="str">
        <f>"LK4997"</f>
        <v>LK4997</v>
      </c>
      <c r="C895" t="s">
        <v>865</v>
      </c>
    </row>
    <row r="896" spans="1:3" x14ac:dyDescent="0.25">
      <c r="A896" t="str">
        <f>"0611837235100"</f>
        <v>0611837235100</v>
      </c>
      <c r="B896" t="str">
        <f>"LB2884"</f>
        <v>LB2884</v>
      </c>
      <c r="C896" t="s">
        <v>866</v>
      </c>
    </row>
    <row r="897" spans="1:3" x14ac:dyDescent="0.25">
      <c r="A897" t="str">
        <f>"0611837236100"</f>
        <v>0611837236100</v>
      </c>
      <c r="B897" t="str">
        <f>"LB2889"</f>
        <v>LB2889</v>
      </c>
      <c r="C897" t="s">
        <v>867</v>
      </c>
    </row>
    <row r="898" spans="1:3" x14ac:dyDescent="0.25">
      <c r="A898" t="str">
        <f>"0611837237100"</f>
        <v>0611837237100</v>
      </c>
      <c r="B898" t="str">
        <f>"LK5462"</f>
        <v>LK5462</v>
      </c>
      <c r="C898" t="s">
        <v>868</v>
      </c>
    </row>
    <row r="899" spans="1:3" x14ac:dyDescent="0.25">
      <c r="A899" t="str">
        <f>"0611837238100"</f>
        <v>0611837238100</v>
      </c>
      <c r="B899" t="str">
        <f>"LB2874"</f>
        <v>LB2874</v>
      </c>
      <c r="C899" t="s">
        <v>869</v>
      </c>
    </row>
    <row r="900" spans="1:3" x14ac:dyDescent="0.25">
      <c r="A900" t="str">
        <f>"0611837239100"</f>
        <v>0611837239100</v>
      </c>
      <c r="B900" t="str">
        <f>"LB2818"</f>
        <v>LB2818</v>
      </c>
      <c r="C900" t="s">
        <v>870</v>
      </c>
    </row>
    <row r="901" spans="1:3" x14ac:dyDescent="0.25">
      <c r="A901" t="str">
        <f>"0611837240100"</f>
        <v>0611837240100</v>
      </c>
      <c r="B901" t="str">
        <f>"LK6332"</f>
        <v>LK6332</v>
      </c>
      <c r="C901" t="s">
        <v>871</v>
      </c>
    </row>
    <row r="902" spans="1:3" x14ac:dyDescent="0.25">
      <c r="A902" t="str">
        <f>"0611837241100"</f>
        <v>0611837241100</v>
      </c>
      <c r="B902" t="str">
        <f>"LB2891"</f>
        <v>LB2891</v>
      </c>
      <c r="C902" t="s">
        <v>872</v>
      </c>
    </row>
    <row r="903" spans="1:3" x14ac:dyDescent="0.25">
      <c r="A903" t="str">
        <f>"0611862315050"</f>
        <v>0611862315050</v>
      </c>
      <c r="B903" t="str">
        <f>"CE1483"</f>
        <v>CE1483</v>
      </c>
      <c r="C903" t="s">
        <v>873</v>
      </c>
    </row>
    <row r="904" spans="1:3" x14ac:dyDescent="0.25">
      <c r="A904" t="str">
        <f>"0611862316050"</f>
        <v>0611862316050</v>
      </c>
      <c r="B904" t="str">
        <f>"CE1608"</f>
        <v>CE1608</v>
      </c>
      <c r="C904" t="s">
        <v>874</v>
      </c>
    </row>
    <row r="905" spans="1:3" x14ac:dyDescent="0.25">
      <c r="A905" t="str">
        <f>"0611862317050"</f>
        <v>0611862317050</v>
      </c>
      <c r="B905" t="str">
        <f>"CE1284"</f>
        <v>CE1284</v>
      </c>
      <c r="C905" t="s">
        <v>875</v>
      </c>
    </row>
    <row r="906" spans="1:3" x14ac:dyDescent="0.25">
      <c r="A906" t="str">
        <f>"0611862318050"</f>
        <v>0611862318050</v>
      </c>
      <c r="B906" t="str">
        <f>"CE1609"</f>
        <v>CE1609</v>
      </c>
      <c r="C906" t="s">
        <v>876</v>
      </c>
    </row>
    <row r="907" spans="1:3" x14ac:dyDescent="0.25">
      <c r="A907" t="str">
        <f>"0611862319050"</f>
        <v>0611862319050</v>
      </c>
      <c r="B907" t="str">
        <f>"CE1666"</f>
        <v>CE1666</v>
      </c>
      <c r="C907" t="s">
        <v>877</v>
      </c>
    </row>
    <row r="908" spans="1:3" x14ac:dyDescent="0.25">
      <c r="A908" t="str">
        <f>"0611862320050"</f>
        <v>0611862320050</v>
      </c>
      <c r="B908" t="str">
        <f>"CE1484"</f>
        <v>CE1484</v>
      </c>
      <c r="C908" t="s">
        <v>878</v>
      </c>
    </row>
    <row r="909" spans="1:3" x14ac:dyDescent="0.25">
      <c r="A909" t="str">
        <f>"0611862321050"</f>
        <v>0611862321050</v>
      </c>
      <c r="B909" t="str">
        <f>"CE1485"</f>
        <v>CE1485</v>
      </c>
      <c r="C909" t="s">
        <v>879</v>
      </c>
    </row>
    <row r="910" spans="1:3" x14ac:dyDescent="0.25">
      <c r="A910" t="str">
        <f>"0611884233050"</f>
        <v>0611884233050</v>
      </c>
      <c r="B910" t="str">
        <f>"CE1343"</f>
        <v>CE1343</v>
      </c>
      <c r="C910" t="s">
        <v>880</v>
      </c>
    </row>
    <row r="911" spans="1:3" x14ac:dyDescent="0.25">
      <c r="A911" t="str">
        <f>"0611862322050"</f>
        <v>0611862322050</v>
      </c>
      <c r="B911" t="str">
        <f>"CE1486"</f>
        <v>CE1486</v>
      </c>
      <c r="C911" t="s">
        <v>881</v>
      </c>
    </row>
    <row r="912" spans="1:3" x14ac:dyDescent="0.25">
      <c r="A912" t="str">
        <f>"0611893601050"</f>
        <v>0611893601050</v>
      </c>
      <c r="B912" t="str">
        <f>"CE1775"</f>
        <v>CE1775</v>
      </c>
      <c r="C912" t="s">
        <v>882</v>
      </c>
    </row>
    <row r="913" spans="1:3" x14ac:dyDescent="0.25">
      <c r="A913" t="str">
        <f>"0611862323050"</f>
        <v>0611862323050</v>
      </c>
      <c r="B913" t="str">
        <f>"CE1191"</f>
        <v>CE1191</v>
      </c>
      <c r="C913" t="s">
        <v>883</v>
      </c>
    </row>
    <row r="914" spans="1:3" x14ac:dyDescent="0.25">
      <c r="A914" t="str">
        <f>"0611862325050"</f>
        <v>0611862325050</v>
      </c>
      <c r="B914" t="str">
        <f>"CE1194"</f>
        <v>CE1194</v>
      </c>
      <c r="C914" t="s">
        <v>884</v>
      </c>
    </row>
    <row r="915" spans="1:3" x14ac:dyDescent="0.25">
      <c r="A915" t="str">
        <f>"0611862326050"</f>
        <v>0611862326050</v>
      </c>
      <c r="B915" t="str">
        <f>"CE1285"</f>
        <v>CE1285</v>
      </c>
      <c r="C915" t="s">
        <v>885</v>
      </c>
    </row>
    <row r="916" spans="1:3" x14ac:dyDescent="0.25">
      <c r="A916" t="str">
        <f>"0611862327050"</f>
        <v>0611862327050</v>
      </c>
      <c r="B916" t="str">
        <f>"CE1487"</f>
        <v>CE1487</v>
      </c>
      <c r="C916" t="s">
        <v>886</v>
      </c>
    </row>
    <row r="917" spans="1:3" x14ac:dyDescent="0.25">
      <c r="A917" t="str">
        <f>"0611862328050"</f>
        <v>0611862328050</v>
      </c>
      <c r="B917" t="str">
        <f>"CE1193"</f>
        <v>CE1193</v>
      </c>
      <c r="C917" t="s">
        <v>887</v>
      </c>
    </row>
    <row r="918" spans="1:3" x14ac:dyDescent="0.25">
      <c r="A918" t="str">
        <f>"0611862329050"</f>
        <v>0611862329050</v>
      </c>
      <c r="B918" t="str">
        <f>"CE1610"</f>
        <v>CE1610</v>
      </c>
      <c r="C918" t="s">
        <v>888</v>
      </c>
    </row>
    <row r="919" spans="1:3" x14ac:dyDescent="0.25">
      <c r="A919" t="str">
        <f>"0611862330050"</f>
        <v>0611862330050</v>
      </c>
      <c r="B919" t="str">
        <f>"CE1195"</f>
        <v>CE1195</v>
      </c>
      <c r="C919" t="s">
        <v>889</v>
      </c>
    </row>
    <row r="920" spans="1:3" x14ac:dyDescent="0.25">
      <c r="A920" t="str">
        <f>"0611862331050"</f>
        <v>0611862331050</v>
      </c>
      <c r="B920" t="str">
        <f>"CE1488"</f>
        <v>CE1488</v>
      </c>
      <c r="C920" t="s">
        <v>890</v>
      </c>
    </row>
    <row r="921" spans="1:3" x14ac:dyDescent="0.25">
      <c r="A921" t="str">
        <f>"0611862332050"</f>
        <v>0611862332050</v>
      </c>
      <c r="B921" t="str">
        <f>"CE1196"</f>
        <v>CE1196</v>
      </c>
      <c r="C921" t="s">
        <v>891</v>
      </c>
    </row>
    <row r="922" spans="1:3" x14ac:dyDescent="0.25">
      <c r="A922" t="str">
        <f>"0611837245100"</f>
        <v>0611837245100</v>
      </c>
      <c r="B922" t="str">
        <f>"LK5755"</f>
        <v>LK5755</v>
      </c>
      <c r="C922" t="s">
        <v>892</v>
      </c>
    </row>
    <row r="923" spans="1:3" x14ac:dyDescent="0.25">
      <c r="A923" t="str">
        <f>"0611837247100"</f>
        <v>0611837247100</v>
      </c>
      <c r="B923" t="str">
        <f>"LK7011"</f>
        <v>LK7011</v>
      </c>
      <c r="C923" t="s">
        <v>893</v>
      </c>
    </row>
    <row r="924" spans="1:3" x14ac:dyDescent="0.25">
      <c r="A924" t="str">
        <f>"0611837248100"</f>
        <v>0611837248100</v>
      </c>
      <c r="B924" t="str">
        <f>"LB2823"</f>
        <v>LB2823</v>
      </c>
      <c r="C924" t="s">
        <v>894</v>
      </c>
    </row>
    <row r="925" spans="1:3" x14ac:dyDescent="0.25">
      <c r="A925" t="str">
        <f>"0611837249100"</f>
        <v>0611837249100</v>
      </c>
      <c r="B925" t="str">
        <f>"LB2824"</f>
        <v>LB2824</v>
      </c>
      <c r="C925" t="s">
        <v>895</v>
      </c>
    </row>
    <row r="926" spans="1:3" x14ac:dyDescent="0.25">
      <c r="A926" t="str">
        <f>"0611837250100"</f>
        <v>0611837250100</v>
      </c>
      <c r="B926" t="str">
        <f>"LB2825"</f>
        <v>LB2825</v>
      </c>
      <c r="C926" t="s">
        <v>896</v>
      </c>
    </row>
    <row r="927" spans="1:3" x14ac:dyDescent="0.25">
      <c r="A927" t="str">
        <f>"0611837251100"</f>
        <v>0611837251100</v>
      </c>
      <c r="B927" t="str">
        <f>"LK4998"</f>
        <v>LK4998</v>
      </c>
      <c r="C927" t="s">
        <v>897</v>
      </c>
    </row>
    <row r="928" spans="1:3" x14ac:dyDescent="0.25">
      <c r="A928" t="str">
        <f>"0611837252100"</f>
        <v>0611837252100</v>
      </c>
      <c r="B928" t="str">
        <f>"LB2828"</f>
        <v>LB2828</v>
      </c>
      <c r="C928" t="s">
        <v>898</v>
      </c>
    </row>
    <row r="929" spans="1:3" x14ac:dyDescent="0.25">
      <c r="A929" t="str">
        <f>"0611837260100"</f>
        <v>0611837260100</v>
      </c>
      <c r="B929" t="str">
        <f>"LB2922"</f>
        <v>LB2922</v>
      </c>
      <c r="C929" t="s">
        <v>899</v>
      </c>
    </row>
    <row r="930" spans="1:3" x14ac:dyDescent="0.25">
      <c r="A930" t="str">
        <f>"0611837262100"</f>
        <v>0611837262100</v>
      </c>
      <c r="B930" t="str">
        <f>"LK4816"</f>
        <v>LK4816</v>
      </c>
      <c r="C930" t="s">
        <v>900</v>
      </c>
    </row>
    <row r="931" spans="1:3" x14ac:dyDescent="0.25">
      <c r="A931" t="str">
        <f>"0611837263100"</f>
        <v>0611837263100</v>
      </c>
      <c r="B931" t="str">
        <f>"LK4817"</f>
        <v>LK4817</v>
      </c>
      <c r="C931" t="s">
        <v>901</v>
      </c>
    </row>
    <row r="932" spans="1:3" x14ac:dyDescent="0.25">
      <c r="A932" t="str">
        <f>"0611837264100"</f>
        <v>0611837264100</v>
      </c>
      <c r="B932" t="str">
        <f>"LK4818"</f>
        <v>LK4818</v>
      </c>
      <c r="C932" t="s">
        <v>902</v>
      </c>
    </row>
    <row r="933" spans="1:3" x14ac:dyDescent="0.25">
      <c r="A933" t="str">
        <f>"0611884234100"</f>
        <v>0611884234100</v>
      </c>
      <c r="B933" t="str">
        <f>"LK7164"</f>
        <v>LK7164</v>
      </c>
      <c r="C933" t="s">
        <v>903</v>
      </c>
    </row>
    <row r="934" spans="1:3" x14ac:dyDescent="0.25">
      <c r="A934" t="str">
        <f>"0611837265100"</f>
        <v>0611837265100</v>
      </c>
      <c r="B934" t="str">
        <f>"LK6237"</f>
        <v>LK6237</v>
      </c>
      <c r="C934" t="s">
        <v>904</v>
      </c>
    </row>
    <row r="935" spans="1:3" x14ac:dyDescent="0.25">
      <c r="A935" t="str">
        <f>"0611837267100"</f>
        <v>0611837267100</v>
      </c>
      <c r="B935" t="str">
        <f>"LK4819"</f>
        <v>LK4819</v>
      </c>
      <c r="C935" t="s">
        <v>905</v>
      </c>
    </row>
    <row r="936" spans="1:3" x14ac:dyDescent="0.25">
      <c r="A936" t="str">
        <f>"0611837266100"</f>
        <v>0611837266100</v>
      </c>
      <c r="B936" t="str">
        <f>"LK5563"</f>
        <v>LK5563</v>
      </c>
      <c r="C936" t="s">
        <v>906</v>
      </c>
    </row>
    <row r="937" spans="1:3" x14ac:dyDescent="0.25">
      <c r="A937" t="str">
        <f>"0611837268100"</f>
        <v>0611837268100</v>
      </c>
      <c r="B937" t="str">
        <f>"LK5564"</f>
        <v>LK5564</v>
      </c>
      <c r="C937" t="s">
        <v>907</v>
      </c>
    </row>
    <row r="938" spans="1:3" x14ac:dyDescent="0.25">
      <c r="A938" t="str">
        <f>"0611837269100"</f>
        <v>0611837269100</v>
      </c>
      <c r="B938" t="str">
        <f>"LK6051"</f>
        <v>LK6051</v>
      </c>
      <c r="C938" t="s">
        <v>908</v>
      </c>
    </row>
    <row r="939" spans="1:3" x14ac:dyDescent="0.25">
      <c r="A939" t="str">
        <f>"0611837270100"</f>
        <v>0611837270100</v>
      </c>
      <c r="B939" t="str">
        <f>"LK5463"</f>
        <v>LK5463</v>
      </c>
      <c r="C939" t="s">
        <v>909</v>
      </c>
    </row>
    <row r="940" spans="1:3" x14ac:dyDescent="0.25">
      <c r="A940" t="str">
        <f>"0611837271100"</f>
        <v>0611837271100</v>
      </c>
      <c r="B940" t="str">
        <f>"LK5464"</f>
        <v>LK5464</v>
      </c>
      <c r="C940" t="s">
        <v>910</v>
      </c>
    </row>
    <row r="941" spans="1:3" x14ac:dyDescent="0.25">
      <c r="A941" t="str">
        <f>"0611837272100"</f>
        <v>0611837272100</v>
      </c>
      <c r="B941" t="str">
        <f>"LK4821"</f>
        <v>LK4821</v>
      </c>
      <c r="C941" t="s">
        <v>911</v>
      </c>
    </row>
    <row r="942" spans="1:3" x14ac:dyDescent="0.25">
      <c r="A942" t="str">
        <f>"0611837261100"</f>
        <v>0611837261100</v>
      </c>
      <c r="B942" t="str">
        <f>"LK4822"</f>
        <v>LK4822</v>
      </c>
      <c r="C942" t="s">
        <v>912</v>
      </c>
    </row>
    <row r="943" spans="1:3" x14ac:dyDescent="0.25">
      <c r="A943" t="str">
        <f>"0611837273100"</f>
        <v>0611837273100</v>
      </c>
      <c r="B943" t="str">
        <f>"LK4823"</f>
        <v>LK4823</v>
      </c>
      <c r="C943" t="s">
        <v>913</v>
      </c>
    </row>
    <row r="944" spans="1:3" x14ac:dyDescent="0.25">
      <c r="A944" t="str">
        <f>"0611837274100"</f>
        <v>0611837274100</v>
      </c>
      <c r="B944" t="str">
        <f>"LK4824"</f>
        <v>LK4824</v>
      </c>
      <c r="C944" t="s">
        <v>914</v>
      </c>
    </row>
    <row r="945" spans="1:3" x14ac:dyDescent="0.25">
      <c r="A945" t="str">
        <f>"0611837276100"</f>
        <v>0611837276100</v>
      </c>
      <c r="B945" t="str">
        <f>"LB2926"</f>
        <v>LB2926</v>
      </c>
      <c r="C945" t="s">
        <v>915</v>
      </c>
    </row>
    <row r="946" spans="1:3" x14ac:dyDescent="0.25">
      <c r="A946" t="str">
        <f>"0611837275100"</f>
        <v>0611837275100</v>
      </c>
      <c r="B946" t="str">
        <f>"LK5425"</f>
        <v>LK5425</v>
      </c>
      <c r="C946" t="s">
        <v>916</v>
      </c>
    </row>
    <row r="947" spans="1:3" x14ac:dyDescent="0.25">
      <c r="A947" t="str">
        <f>"0611837277100"</f>
        <v>0611837277100</v>
      </c>
      <c r="B947" t="str">
        <f>"LB2915"</f>
        <v>LB2915</v>
      </c>
      <c r="C947" t="s">
        <v>917</v>
      </c>
    </row>
    <row r="948" spans="1:3" x14ac:dyDescent="0.25">
      <c r="A948" t="str">
        <f>"0611862352050"</f>
        <v>0611862352050</v>
      </c>
      <c r="B948" t="str">
        <f>"CE1210"</f>
        <v>CE1210</v>
      </c>
      <c r="C948" t="s">
        <v>918</v>
      </c>
    </row>
    <row r="949" spans="1:3" x14ac:dyDescent="0.25">
      <c r="A949" t="str">
        <f>"0611837287100"</f>
        <v>0611837287100</v>
      </c>
      <c r="B949" t="str">
        <f>"LB2979"</f>
        <v>LB2979</v>
      </c>
      <c r="C949" t="s">
        <v>919</v>
      </c>
    </row>
    <row r="950" spans="1:3" x14ac:dyDescent="0.25">
      <c r="A950" t="str">
        <f>"0611837288100"</f>
        <v>0611837288100</v>
      </c>
      <c r="B950" t="str">
        <f>"LK0716"</f>
        <v>LK0716</v>
      </c>
      <c r="C950" t="s">
        <v>920</v>
      </c>
    </row>
    <row r="951" spans="1:3" x14ac:dyDescent="0.25">
      <c r="A951" t="str">
        <f>"0611837289100"</f>
        <v>0611837289100</v>
      </c>
      <c r="B951" t="str">
        <f>"LB2964"</f>
        <v>LB2964</v>
      </c>
      <c r="C951" t="s">
        <v>921</v>
      </c>
    </row>
    <row r="952" spans="1:3" x14ac:dyDescent="0.25">
      <c r="A952" t="str">
        <f>"0611837290100"</f>
        <v>0611837290100</v>
      </c>
      <c r="B952" t="str">
        <f>"LB2965"</f>
        <v>LB2965</v>
      </c>
      <c r="C952" t="s">
        <v>922</v>
      </c>
    </row>
    <row r="953" spans="1:3" x14ac:dyDescent="0.25">
      <c r="A953" t="str">
        <f>"0611837291100"</f>
        <v>0611837291100</v>
      </c>
      <c r="B953" t="str">
        <f>"LB2876"</f>
        <v>LB2876</v>
      </c>
      <c r="C953" t="s">
        <v>923</v>
      </c>
    </row>
    <row r="954" spans="1:3" x14ac:dyDescent="0.25">
      <c r="A954" t="str">
        <f>"0611837292100"</f>
        <v>0611837292100</v>
      </c>
      <c r="B954" t="str">
        <f>"LB2717"</f>
        <v>LB2717</v>
      </c>
      <c r="C954" t="s">
        <v>924</v>
      </c>
    </row>
    <row r="955" spans="1:3" x14ac:dyDescent="0.25">
      <c r="A955" t="str">
        <f>"0611837293100"</f>
        <v>0611837293100</v>
      </c>
      <c r="B955" t="str">
        <f>"LB2877"</f>
        <v>LB2877</v>
      </c>
      <c r="C955" t="s">
        <v>925</v>
      </c>
    </row>
    <row r="956" spans="1:3" x14ac:dyDescent="0.25">
      <c r="A956" t="str">
        <f>"0611837294100"</f>
        <v>0611837294100</v>
      </c>
      <c r="B956" t="str">
        <f>"LB2980"</f>
        <v>LB2980</v>
      </c>
      <c r="C956" t="s">
        <v>926</v>
      </c>
    </row>
    <row r="957" spans="1:3" x14ac:dyDescent="0.25">
      <c r="A957" t="str">
        <f>"0611837295100"</f>
        <v>0611837295100</v>
      </c>
      <c r="B957" t="str">
        <f>"LB2967"</f>
        <v>LB2967</v>
      </c>
      <c r="C957" t="s">
        <v>927</v>
      </c>
    </row>
    <row r="958" spans="1:3" x14ac:dyDescent="0.25">
      <c r="A958" t="str">
        <f>"0611837296100"</f>
        <v>0611837296100</v>
      </c>
      <c r="B958" t="str">
        <f>"LB2981"</f>
        <v>LB2981</v>
      </c>
      <c r="C958" t="s">
        <v>928</v>
      </c>
    </row>
    <row r="959" spans="1:3" x14ac:dyDescent="0.25">
      <c r="A959" t="str">
        <f>"0611837297100"</f>
        <v>0611837297100</v>
      </c>
      <c r="B959" t="str">
        <f>"LB2968"</f>
        <v>LB2968</v>
      </c>
      <c r="C959" t="s">
        <v>929</v>
      </c>
    </row>
    <row r="960" spans="1:3" x14ac:dyDescent="0.25">
      <c r="A960" t="str">
        <f>"0611837298100"</f>
        <v>0611837298100</v>
      </c>
      <c r="B960" t="str">
        <f>"LB2975"</f>
        <v>LB2975</v>
      </c>
      <c r="C960" t="s">
        <v>930</v>
      </c>
    </row>
    <row r="961" spans="1:3" x14ac:dyDescent="0.25">
      <c r="A961" t="str">
        <f>"0611862353050"</f>
        <v>0611862353050</v>
      </c>
      <c r="B961" t="str">
        <f>"CE0699"</f>
        <v>CE0699</v>
      </c>
      <c r="C961" t="s">
        <v>931</v>
      </c>
    </row>
    <row r="962" spans="1:3" x14ac:dyDescent="0.25">
      <c r="A962" t="str">
        <f>"0611862354050"</f>
        <v>0611862354050</v>
      </c>
      <c r="B962" t="str">
        <f>"CE0700"</f>
        <v>CE0700</v>
      </c>
      <c r="C962" t="s">
        <v>932</v>
      </c>
    </row>
    <row r="963" spans="1:3" x14ac:dyDescent="0.25">
      <c r="A963" t="str">
        <f>"0611862355050"</f>
        <v>0611862355050</v>
      </c>
      <c r="B963" t="str">
        <f>"CE0698"</f>
        <v>CE0698</v>
      </c>
      <c r="C963" t="s">
        <v>933</v>
      </c>
    </row>
    <row r="964" spans="1:3" x14ac:dyDescent="0.25">
      <c r="A964" t="str">
        <f>"0611862356050"</f>
        <v>0611862356050</v>
      </c>
      <c r="B964" t="str">
        <f>"CE0701"</f>
        <v>CE0701</v>
      </c>
      <c r="C964" t="s">
        <v>934</v>
      </c>
    </row>
    <row r="965" spans="1:3" x14ac:dyDescent="0.25">
      <c r="A965" t="str">
        <f>"0611862357050"</f>
        <v>0611862357050</v>
      </c>
      <c r="B965" t="str">
        <f>"CE0702"</f>
        <v>CE0702</v>
      </c>
      <c r="C965" t="s">
        <v>935</v>
      </c>
    </row>
    <row r="966" spans="1:3" x14ac:dyDescent="0.25">
      <c r="A966" t="str">
        <f>"0611862358050"</f>
        <v>0611862358050</v>
      </c>
      <c r="B966" t="str">
        <f>"CE0703"</f>
        <v>CE0703</v>
      </c>
      <c r="C966" t="s">
        <v>936</v>
      </c>
    </row>
    <row r="967" spans="1:3" x14ac:dyDescent="0.25">
      <c r="A967" t="str">
        <f>"0611862359050"</f>
        <v>0611862359050</v>
      </c>
      <c r="B967" t="str">
        <f>"CE0704"</f>
        <v>CE0704</v>
      </c>
      <c r="C967" t="s">
        <v>937</v>
      </c>
    </row>
    <row r="968" spans="1:3" x14ac:dyDescent="0.25">
      <c r="A968" t="str">
        <f>"0611862360050"</f>
        <v>0611862360050</v>
      </c>
      <c r="B968" t="str">
        <f>"CE0705"</f>
        <v>CE0705</v>
      </c>
      <c r="C968" t="s">
        <v>938</v>
      </c>
    </row>
    <row r="969" spans="1:3" x14ac:dyDescent="0.25">
      <c r="A969" t="str">
        <f>"0611862362050"</f>
        <v>0611862362050</v>
      </c>
      <c r="B969" t="str">
        <f>"CE0707"</f>
        <v>CE0707</v>
      </c>
      <c r="C969" t="s">
        <v>939</v>
      </c>
    </row>
    <row r="970" spans="1:3" x14ac:dyDescent="0.25">
      <c r="A970" t="str">
        <f>"0611862363050"</f>
        <v>0611862363050</v>
      </c>
      <c r="B970" t="str">
        <f>"CE0708"</f>
        <v>CE0708</v>
      </c>
      <c r="C970" t="s">
        <v>940</v>
      </c>
    </row>
    <row r="971" spans="1:3" x14ac:dyDescent="0.25">
      <c r="A971" t="str">
        <f>"0611862364050"</f>
        <v>0611862364050</v>
      </c>
      <c r="B971" t="str">
        <f>"CE0709"</f>
        <v>CE0709</v>
      </c>
      <c r="C971" t="s">
        <v>941</v>
      </c>
    </row>
    <row r="972" spans="1:3" x14ac:dyDescent="0.25">
      <c r="A972" t="str">
        <f>"0611862365050"</f>
        <v>0611862365050</v>
      </c>
      <c r="B972" t="str">
        <f>"CE1490"</f>
        <v>CE1490</v>
      </c>
      <c r="C972" t="s">
        <v>942</v>
      </c>
    </row>
    <row r="973" spans="1:3" x14ac:dyDescent="0.25">
      <c r="A973" t="str">
        <f>"0611862402050"</f>
        <v>0611862402050</v>
      </c>
      <c r="B973" t="str">
        <f>"CE1613"</f>
        <v>CE1613</v>
      </c>
      <c r="C973" t="s">
        <v>943</v>
      </c>
    </row>
    <row r="974" spans="1:3" x14ac:dyDescent="0.25">
      <c r="A974" t="str">
        <f>"0611862432050"</f>
        <v>0611862432050</v>
      </c>
      <c r="B974" t="str">
        <f>"CE0711"</f>
        <v>CE0711</v>
      </c>
      <c r="C974" t="s">
        <v>944</v>
      </c>
    </row>
    <row r="975" spans="1:3" x14ac:dyDescent="0.25">
      <c r="A975" t="str">
        <f>"0611862433050"</f>
        <v>0611862433050</v>
      </c>
      <c r="B975" t="str">
        <f>"CE0712"</f>
        <v>CE0712</v>
      </c>
      <c r="C975" t="s">
        <v>945</v>
      </c>
    </row>
    <row r="976" spans="1:3" x14ac:dyDescent="0.25">
      <c r="A976" t="str">
        <f>"0611862434050"</f>
        <v>0611862434050</v>
      </c>
      <c r="B976" t="str">
        <f>"CE0713"</f>
        <v>CE0713</v>
      </c>
      <c r="C976" t="s">
        <v>946</v>
      </c>
    </row>
    <row r="977" spans="1:3" x14ac:dyDescent="0.25">
      <c r="A977" t="str">
        <f>"0611862435050"</f>
        <v>0611862435050</v>
      </c>
      <c r="B977" t="str">
        <f>"CE1215"</f>
        <v>CE1215</v>
      </c>
      <c r="C977" t="s">
        <v>947</v>
      </c>
    </row>
    <row r="978" spans="1:3" x14ac:dyDescent="0.25">
      <c r="A978" t="str">
        <f>"0611862436050"</f>
        <v>0611862436050</v>
      </c>
      <c r="B978" t="str">
        <f>"CE0714"</f>
        <v>CE0714</v>
      </c>
      <c r="C978" t="s">
        <v>948</v>
      </c>
    </row>
    <row r="979" spans="1:3" x14ac:dyDescent="0.25">
      <c r="A979" t="str">
        <f>"0611862437050"</f>
        <v>0611862437050</v>
      </c>
      <c r="B979" t="str">
        <f>"CE0715"</f>
        <v>CE0715</v>
      </c>
      <c r="C979" t="s">
        <v>949</v>
      </c>
    </row>
    <row r="980" spans="1:3" x14ac:dyDescent="0.25">
      <c r="A980" t="str">
        <f>"0611862439050"</f>
        <v>0611862439050</v>
      </c>
      <c r="B980" t="str">
        <f>"CE0717"</f>
        <v>CE0717</v>
      </c>
      <c r="C980" t="s">
        <v>950</v>
      </c>
    </row>
    <row r="981" spans="1:3" x14ac:dyDescent="0.25">
      <c r="A981" t="str">
        <f>"0611862440050"</f>
        <v>0611862440050</v>
      </c>
      <c r="B981" t="str">
        <f>"CE0718"</f>
        <v>CE0718</v>
      </c>
      <c r="C981" t="s">
        <v>951</v>
      </c>
    </row>
    <row r="982" spans="1:3" x14ac:dyDescent="0.25">
      <c r="A982" t="str">
        <f>"0611862442050"</f>
        <v>0611862442050</v>
      </c>
      <c r="B982" t="str">
        <f>"CE1346"</f>
        <v>CE1346</v>
      </c>
      <c r="C982" t="s">
        <v>952</v>
      </c>
    </row>
    <row r="983" spans="1:3" x14ac:dyDescent="0.25">
      <c r="A983" t="str">
        <f>"0611862443050"</f>
        <v>0611862443050</v>
      </c>
      <c r="B983" t="str">
        <f>"CE0720"</f>
        <v>CE0720</v>
      </c>
      <c r="C983" t="s">
        <v>953</v>
      </c>
    </row>
    <row r="984" spans="1:3" x14ac:dyDescent="0.25">
      <c r="A984" t="str">
        <f>"0611862444050"</f>
        <v>0611862444050</v>
      </c>
      <c r="B984" t="str">
        <f>"CE0721"</f>
        <v>CE0721</v>
      </c>
      <c r="C984" t="s">
        <v>954</v>
      </c>
    </row>
    <row r="985" spans="1:3" x14ac:dyDescent="0.25">
      <c r="A985" t="str">
        <f>"0611862445050"</f>
        <v>0611862445050</v>
      </c>
      <c r="B985" t="str">
        <f>"CE1347"</f>
        <v>CE1347</v>
      </c>
      <c r="C985" t="s">
        <v>955</v>
      </c>
    </row>
    <row r="986" spans="1:3" x14ac:dyDescent="0.25">
      <c r="A986" t="str">
        <f>"0611862447050"</f>
        <v>0611862447050</v>
      </c>
      <c r="B986" t="str">
        <f>"CE0723"</f>
        <v>CE0723</v>
      </c>
      <c r="C986" t="s">
        <v>956</v>
      </c>
    </row>
    <row r="987" spans="1:3" x14ac:dyDescent="0.25">
      <c r="A987" t="str">
        <f>"0611862448050"</f>
        <v>0611862448050</v>
      </c>
      <c r="B987" t="str">
        <f>"CE0724"</f>
        <v>CE0724</v>
      </c>
      <c r="C987" t="s">
        <v>957</v>
      </c>
    </row>
    <row r="988" spans="1:3" x14ac:dyDescent="0.25">
      <c r="A988" t="str">
        <f>"0611862449050"</f>
        <v>0611862449050</v>
      </c>
      <c r="B988" t="str">
        <f>"CE0725"</f>
        <v>CE0725</v>
      </c>
      <c r="C988" t="s">
        <v>958</v>
      </c>
    </row>
    <row r="989" spans="1:3" x14ac:dyDescent="0.25">
      <c r="A989" t="str">
        <f>"0611862450050"</f>
        <v>0611862450050</v>
      </c>
      <c r="B989" t="str">
        <f>"CE1216"</f>
        <v>CE1216</v>
      </c>
      <c r="C989" t="s">
        <v>959</v>
      </c>
    </row>
    <row r="990" spans="1:3" x14ac:dyDescent="0.25">
      <c r="A990" t="str">
        <f>"0611884236100"</f>
        <v>0611884236100</v>
      </c>
      <c r="B990" t="str">
        <f>"LB2994"</f>
        <v>LB2994</v>
      </c>
      <c r="C990" t="s">
        <v>960</v>
      </c>
    </row>
    <row r="991" spans="1:3" x14ac:dyDescent="0.25">
      <c r="A991" t="str">
        <f>"0611862462050"</f>
        <v>0611862462050</v>
      </c>
      <c r="B991" t="str">
        <f>"CE0778"</f>
        <v>CE0778</v>
      </c>
      <c r="C991" t="s">
        <v>961</v>
      </c>
    </row>
    <row r="992" spans="1:3" x14ac:dyDescent="0.25">
      <c r="A992" t="str">
        <f>"0611834598100"</f>
        <v>0611834598100</v>
      </c>
      <c r="B992" t="str">
        <f>"LK5758"</f>
        <v>LK5758</v>
      </c>
      <c r="C992" t="s">
        <v>962</v>
      </c>
    </row>
    <row r="993" spans="1:3" x14ac:dyDescent="0.25">
      <c r="A993" t="str">
        <f>"0611834600100"</f>
        <v>0611834600100</v>
      </c>
      <c r="B993" t="str">
        <f>"LK5760"</f>
        <v>LK5760</v>
      </c>
      <c r="C993" t="s">
        <v>963</v>
      </c>
    </row>
    <row r="994" spans="1:3" x14ac:dyDescent="0.25">
      <c r="A994" t="str">
        <f>"0611834601100"</f>
        <v>0611834601100</v>
      </c>
      <c r="B994" t="str">
        <f>"LK5761"</f>
        <v>LK5761</v>
      </c>
      <c r="C994" t="s">
        <v>964</v>
      </c>
    </row>
    <row r="995" spans="1:3" x14ac:dyDescent="0.25">
      <c r="A995" t="str">
        <f>"0611834602100"</f>
        <v>0611834602100</v>
      </c>
      <c r="B995" t="str">
        <f>"LK5762"</f>
        <v>LK5762</v>
      </c>
      <c r="C995" t="s">
        <v>965</v>
      </c>
    </row>
    <row r="996" spans="1:3" x14ac:dyDescent="0.25">
      <c r="A996" t="str">
        <f>"0611834604100"</f>
        <v>0611834604100</v>
      </c>
      <c r="B996" t="str">
        <f>"LK6642"</f>
        <v>LK6642</v>
      </c>
      <c r="C996" t="s">
        <v>966</v>
      </c>
    </row>
    <row r="997" spans="1:3" x14ac:dyDescent="0.25">
      <c r="A997" t="str">
        <f>"0611834605100"</f>
        <v>0611834605100</v>
      </c>
      <c r="B997" t="str">
        <f>"LK5764"</f>
        <v>LK5764</v>
      </c>
      <c r="C997" t="s">
        <v>967</v>
      </c>
    </row>
    <row r="998" spans="1:3" x14ac:dyDescent="0.25">
      <c r="A998" t="str">
        <f>"0611834606100"</f>
        <v>0611834606100</v>
      </c>
      <c r="B998" t="str">
        <f>"LK4999"</f>
        <v>LK4999</v>
      </c>
      <c r="C998" t="s">
        <v>968</v>
      </c>
    </row>
    <row r="999" spans="1:3" x14ac:dyDescent="0.25">
      <c r="A999" t="str">
        <f>"0611834607100"</f>
        <v>0611834607100</v>
      </c>
      <c r="B999" t="str">
        <f>"LK5000"</f>
        <v>LK5000</v>
      </c>
      <c r="C999" t="s">
        <v>969</v>
      </c>
    </row>
    <row r="1000" spans="1:3" x14ac:dyDescent="0.25">
      <c r="A1000" t="str">
        <f>"0611834609100"</f>
        <v>0611834609100</v>
      </c>
      <c r="B1000" t="str">
        <f>"LK5466"</f>
        <v>LK5466</v>
      </c>
      <c r="C1000" t="s">
        <v>970</v>
      </c>
    </row>
    <row r="1001" spans="1:3" x14ac:dyDescent="0.25">
      <c r="A1001" t="str">
        <f>"0611834621100"</f>
        <v>0611834621100</v>
      </c>
      <c r="B1001" t="str">
        <f>"LK5002"</f>
        <v>LK5002</v>
      </c>
      <c r="C1001" t="s">
        <v>971</v>
      </c>
    </row>
    <row r="1002" spans="1:3" x14ac:dyDescent="0.25">
      <c r="A1002" t="str">
        <f>"0611834650100"</f>
        <v>0611834650100</v>
      </c>
      <c r="B1002" t="str">
        <f>"LK1247"</f>
        <v>LK1247</v>
      </c>
      <c r="C1002" t="s">
        <v>972</v>
      </c>
    </row>
    <row r="1003" spans="1:3" x14ac:dyDescent="0.25">
      <c r="A1003" t="str">
        <f>"0611834651100"</f>
        <v>0611834651100</v>
      </c>
      <c r="B1003" t="str">
        <f>"LK0726"</f>
        <v>LK0726</v>
      </c>
      <c r="C1003" t="s">
        <v>973</v>
      </c>
    </row>
    <row r="1004" spans="1:3" x14ac:dyDescent="0.25">
      <c r="A1004" t="str">
        <f>"0611834653100"</f>
        <v>0611834653100</v>
      </c>
      <c r="B1004" t="str">
        <f>"LK1575"</f>
        <v>LK1575</v>
      </c>
      <c r="C1004" t="s">
        <v>974</v>
      </c>
    </row>
    <row r="1005" spans="1:3" x14ac:dyDescent="0.25">
      <c r="A1005" t="str">
        <f>"0611834654100"</f>
        <v>0611834654100</v>
      </c>
      <c r="B1005" t="str">
        <f>"LK4475"</f>
        <v>LK4475</v>
      </c>
      <c r="C1005" t="s">
        <v>975</v>
      </c>
    </row>
    <row r="1006" spans="1:3" x14ac:dyDescent="0.25">
      <c r="A1006" t="str">
        <f>"0611834656100"</f>
        <v>0611834656100</v>
      </c>
      <c r="B1006" t="str">
        <f>"LB3009"</f>
        <v>LB3009</v>
      </c>
      <c r="C1006" t="s">
        <v>976</v>
      </c>
    </row>
    <row r="1007" spans="1:3" x14ac:dyDescent="0.25">
      <c r="A1007" t="str">
        <f>"0611834657100"</f>
        <v>0611834657100</v>
      </c>
      <c r="B1007" t="str">
        <f>"LK4181"</f>
        <v>LK4181</v>
      </c>
      <c r="C1007" t="s">
        <v>977</v>
      </c>
    </row>
    <row r="1008" spans="1:3" x14ac:dyDescent="0.25">
      <c r="A1008" t="str">
        <f>"0611834658100"</f>
        <v>0611834658100</v>
      </c>
      <c r="B1008" t="str">
        <f>"LK2834"</f>
        <v>LK2834</v>
      </c>
      <c r="C1008" t="s">
        <v>978</v>
      </c>
    </row>
    <row r="1009" spans="1:3" x14ac:dyDescent="0.25">
      <c r="A1009" t="str">
        <f>"0611834659100"</f>
        <v>0611834659100</v>
      </c>
      <c r="B1009" t="str">
        <f>"LK1094"</f>
        <v>LK1094</v>
      </c>
      <c r="C1009" t="s">
        <v>980</v>
      </c>
    </row>
    <row r="1010" spans="1:3" x14ac:dyDescent="0.25">
      <c r="A1010" t="str">
        <f>"0611834660100"</f>
        <v>0611834660100</v>
      </c>
      <c r="B1010" t="str">
        <f>"LK1576"</f>
        <v>LK1576</v>
      </c>
      <c r="C1010" t="s">
        <v>979</v>
      </c>
    </row>
    <row r="1011" spans="1:3" x14ac:dyDescent="0.25">
      <c r="A1011" t="str">
        <f>"0611834662100"</f>
        <v>0611834662100</v>
      </c>
      <c r="B1011" t="str">
        <f>"LK4826"</f>
        <v>LK4826</v>
      </c>
      <c r="C1011" t="s">
        <v>981</v>
      </c>
    </row>
    <row r="1012" spans="1:3" x14ac:dyDescent="0.25">
      <c r="A1012" t="str">
        <f>"0611834663100"</f>
        <v>0611834663100</v>
      </c>
      <c r="B1012" t="str">
        <f>"LK5468"</f>
        <v>LK5468</v>
      </c>
      <c r="C1012" t="s">
        <v>982</v>
      </c>
    </row>
    <row r="1013" spans="1:3" x14ac:dyDescent="0.25">
      <c r="A1013" t="str">
        <f>"0611834664100"</f>
        <v>0611834664100</v>
      </c>
      <c r="B1013" t="str">
        <f>"LK3328"</f>
        <v>LK3328</v>
      </c>
      <c r="C1013" t="s">
        <v>984</v>
      </c>
    </row>
    <row r="1014" spans="1:3" x14ac:dyDescent="0.25">
      <c r="A1014" t="str">
        <f>"0611834665100"</f>
        <v>0611834665100</v>
      </c>
      <c r="B1014" t="str">
        <f>"LK4827"</f>
        <v>LK4827</v>
      </c>
      <c r="C1014" t="s">
        <v>985</v>
      </c>
    </row>
    <row r="1015" spans="1:3" x14ac:dyDescent="0.25">
      <c r="A1015" t="str">
        <f>"0611834666100"</f>
        <v>0611834666100</v>
      </c>
      <c r="B1015" t="str">
        <f>"LK2108"</f>
        <v>LK2108</v>
      </c>
      <c r="C1015" t="s">
        <v>986</v>
      </c>
    </row>
    <row r="1016" spans="1:3" x14ac:dyDescent="0.25">
      <c r="A1016" t="str">
        <f>"0611834668100"</f>
        <v>0611834668100</v>
      </c>
      <c r="B1016" t="str">
        <f>"LK1577"</f>
        <v>LK1577</v>
      </c>
      <c r="C1016" t="s">
        <v>987</v>
      </c>
    </row>
    <row r="1017" spans="1:3" x14ac:dyDescent="0.25">
      <c r="A1017" t="str">
        <f>"0611834669100"</f>
        <v>0611834669100</v>
      </c>
      <c r="B1017" t="str">
        <f>"LK0728"</f>
        <v>LK0728</v>
      </c>
      <c r="C1017" t="s">
        <v>988</v>
      </c>
    </row>
    <row r="1018" spans="1:3" x14ac:dyDescent="0.25">
      <c r="A1018" t="str">
        <f>"0611834670100"</f>
        <v>0611834670100</v>
      </c>
      <c r="B1018" t="str">
        <f>"LK0178"</f>
        <v>LK0178</v>
      </c>
      <c r="C1018" t="s">
        <v>989</v>
      </c>
    </row>
    <row r="1019" spans="1:3" x14ac:dyDescent="0.25">
      <c r="A1019" t="str">
        <f>"0611834671100"</f>
        <v>0611834671100</v>
      </c>
      <c r="B1019" t="str">
        <f>"LK3595"</f>
        <v>LK3595</v>
      </c>
      <c r="C1019" t="s">
        <v>983</v>
      </c>
    </row>
    <row r="1020" spans="1:3" x14ac:dyDescent="0.25">
      <c r="A1020" t="str">
        <f>"0611862511050"</f>
        <v>0611862511050</v>
      </c>
      <c r="B1020" t="str">
        <f>"CE0785"</f>
        <v>CE0785</v>
      </c>
      <c r="C1020" t="s">
        <v>990</v>
      </c>
    </row>
    <row r="1021" spans="1:3" x14ac:dyDescent="0.25">
      <c r="A1021" t="str">
        <f>"0611834877025"</f>
        <v>0611834877025</v>
      </c>
      <c r="B1021" t="str">
        <f>"MQ6034"</f>
        <v>MQ6034</v>
      </c>
      <c r="C1021" t="s">
        <v>991</v>
      </c>
    </row>
    <row r="1022" spans="1:3" x14ac:dyDescent="0.25">
      <c r="A1022" t="str">
        <f>"0611834878025"</f>
        <v>0611834878025</v>
      </c>
      <c r="B1022" t="str">
        <f>"MQ6035"</f>
        <v>MQ6035</v>
      </c>
      <c r="C1022" t="s">
        <v>992</v>
      </c>
    </row>
    <row r="1023" spans="1:3" x14ac:dyDescent="0.25">
      <c r="A1023" t="str">
        <f>"0611834879025"</f>
        <v>0611834879025</v>
      </c>
      <c r="B1023" t="str">
        <f>"MQ6036"</f>
        <v>MQ6036</v>
      </c>
      <c r="C1023" t="s">
        <v>993</v>
      </c>
    </row>
    <row r="1024" spans="1:3" x14ac:dyDescent="0.25">
      <c r="A1024" t="str">
        <f>"0611834880025"</f>
        <v>0611834880025</v>
      </c>
      <c r="B1024" t="str">
        <f>"MQ6037"</f>
        <v>MQ6037</v>
      </c>
      <c r="C1024" t="s">
        <v>994</v>
      </c>
    </row>
    <row r="1025" spans="1:3" x14ac:dyDescent="0.25">
      <c r="A1025" t="str">
        <f>"0611834881025"</f>
        <v>0611834881025</v>
      </c>
      <c r="B1025" t="str">
        <f>"MQ6038"</f>
        <v>MQ6038</v>
      </c>
      <c r="C1025" t="s">
        <v>995</v>
      </c>
    </row>
    <row r="1026" spans="1:3" x14ac:dyDescent="0.25">
      <c r="A1026" t="str">
        <f>"0611862515050"</f>
        <v>0611862515050</v>
      </c>
      <c r="B1026" t="str">
        <f>"CE1148"</f>
        <v>CE1148</v>
      </c>
      <c r="C1026" t="s">
        <v>996</v>
      </c>
    </row>
    <row r="1027" spans="1:3" x14ac:dyDescent="0.25">
      <c r="A1027" t="str">
        <f>"0611893604050"</f>
        <v>0611893604050</v>
      </c>
      <c r="B1027" t="str">
        <f>"CE1769"</f>
        <v>CE1769</v>
      </c>
      <c r="C1027" t="s">
        <v>997</v>
      </c>
    </row>
    <row r="1028" spans="1:3" x14ac:dyDescent="0.25">
      <c r="A1028" t="str">
        <f>"0611834917025"</f>
        <v>0611834917025</v>
      </c>
      <c r="B1028" t="str">
        <f>"MC4269"</f>
        <v>MC4269</v>
      </c>
      <c r="C1028" t="s">
        <v>1000</v>
      </c>
    </row>
    <row r="1029" spans="1:3" x14ac:dyDescent="0.25">
      <c r="A1029" t="str">
        <f>"0611834918050"</f>
        <v>0611834918050</v>
      </c>
      <c r="B1029" t="str">
        <f>"NM0076"</f>
        <v>NM0076</v>
      </c>
      <c r="C1029" t="s">
        <v>1001</v>
      </c>
    </row>
    <row r="1030" spans="1:3" x14ac:dyDescent="0.25">
      <c r="A1030" t="str">
        <f>"0611834919025"</f>
        <v>0611834919025</v>
      </c>
      <c r="B1030" t="str">
        <f>"MC4359"</f>
        <v>MC4359</v>
      </c>
      <c r="C1030" t="s">
        <v>998</v>
      </c>
    </row>
    <row r="1031" spans="1:3" x14ac:dyDescent="0.25">
      <c r="A1031" t="str">
        <f>"0611834920050"</f>
        <v>0611834920050</v>
      </c>
      <c r="B1031" t="str">
        <f>"NM0083"</f>
        <v>NM0083</v>
      </c>
      <c r="C1031" t="s">
        <v>999</v>
      </c>
    </row>
    <row r="1032" spans="1:3" x14ac:dyDescent="0.25">
      <c r="A1032" t="str">
        <f>"0611862516050"</f>
        <v>0611862516050</v>
      </c>
      <c r="B1032" t="str">
        <f>"CE1417"</f>
        <v>CE1417</v>
      </c>
      <c r="C1032" t="s">
        <v>1002</v>
      </c>
    </row>
    <row r="1033" spans="1:3" x14ac:dyDescent="0.25">
      <c r="A1033" t="str">
        <f>"0611862518050"</f>
        <v>0611862518050</v>
      </c>
      <c r="B1033" t="str">
        <f>"CE1508"</f>
        <v>CE1508</v>
      </c>
      <c r="C1033" t="s">
        <v>1003</v>
      </c>
    </row>
    <row r="1034" spans="1:3" x14ac:dyDescent="0.25">
      <c r="A1034" t="str">
        <f>"0611834935100"</f>
        <v>0611834935100</v>
      </c>
      <c r="B1034" t="str">
        <f>"LK0778"</f>
        <v>LK0778</v>
      </c>
      <c r="C1034" t="s">
        <v>1004</v>
      </c>
    </row>
    <row r="1035" spans="1:3" x14ac:dyDescent="0.25">
      <c r="A1035" t="str">
        <f>"0611862519050"</f>
        <v>0611862519050</v>
      </c>
      <c r="B1035" t="str">
        <f>"CE1510"</f>
        <v>CE1510</v>
      </c>
      <c r="C1035" t="s">
        <v>1005</v>
      </c>
    </row>
    <row r="1036" spans="1:3" x14ac:dyDescent="0.25">
      <c r="A1036" t="str">
        <f>"0611862521050"</f>
        <v>0611862521050</v>
      </c>
      <c r="B1036" t="str">
        <f>"CE1418"</f>
        <v>CE1418</v>
      </c>
      <c r="C1036" t="s">
        <v>1006</v>
      </c>
    </row>
    <row r="1037" spans="1:3" x14ac:dyDescent="0.25">
      <c r="A1037" t="str">
        <f>"0611862531050"</f>
        <v>0611862531050</v>
      </c>
      <c r="B1037" t="str">
        <f>"CE0430"</f>
        <v>CE0430</v>
      </c>
      <c r="C1037" t="s">
        <v>1007</v>
      </c>
    </row>
    <row r="1038" spans="1:3" x14ac:dyDescent="0.25">
      <c r="A1038" t="str">
        <f>"0611835230025"</f>
        <v>0611835230025</v>
      </c>
      <c r="B1038" t="str">
        <f>"MC3354"</f>
        <v>MC3354</v>
      </c>
      <c r="C1038" t="s">
        <v>1008</v>
      </c>
    </row>
    <row r="1039" spans="1:3" x14ac:dyDescent="0.25">
      <c r="A1039" t="str">
        <f>"0611835245025"</f>
        <v>0611835245025</v>
      </c>
      <c r="B1039" t="str">
        <f>"MC3356"</f>
        <v>MC3356</v>
      </c>
      <c r="C1039" t="s">
        <v>1009</v>
      </c>
    </row>
    <row r="1040" spans="1:3" x14ac:dyDescent="0.25">
      <c r="A1040" t="str">
        <f>"0611835246025"</f>
        <v>0611835246025</v>
      </c>
      <c r="B1040" t="str">
        <f>"MC4290"</f>
        <v>MC4290</v>
      </c>
      <c r="C1040" t="s">
        <v>1010</v>
      </c>
    </row>
    <row r="1041" spans="1:3" x14ac:dyDescent="0.25">
      <c r="A1041" t="str">
        <f>"0611835285025"</f>
        <v>0611835285025</v>
      </c>
      <c r="B1041" t="str">
        <f>"MC4064"</f>
        <v>MC4064</v>
      </c>
      <c r="C1041" t="s">
        <v>1011</v>
      </c>
    </row>
    <row r="1042" spans="1:3" x14ac:dyDescent="0.25">
      <c r="A1042" t="str">
        <f>"0611835286025"</f>
        <v>0611835286025</v>
      </c>
      <c r="B1042" t="str">
        <f>"MC4065"</f>
        <v>MC4065</v>
      </c>
      <c r="C1042" t="s">
        <v>1012</v>
      </c>
    </row>
    <row r="1043" spans="1:3" x14ac:dyDescent="0.25">
      <c r="A1043" t="str">
        <f>"0611835288025"</f>
        <v>0611835288025</v>
      </c>
      <c r="B1043" t="str">
        <f>"MC4291"</f>
        <v>MC4291</v>
      </c>
      <c r="C1043" t="s">
        <v>1013</v>
      </c>
    </row>
    <row r="1044" spans="1:3" x14ac:dyDescent="0.25">
      <c r="A1044" t="str">
        <f>"0611862574050"</f>
        <v>0611862574050</v>
      </c>
      <c r="B1044" t="str">
        <f>"CE1708"</f>
        <v>CE1708</v>
      </c>
      <c r="C1044" t="s">
        <v>1014</v>
      </c>
    </row>
    <row r="1045" spans="1:3" x14ac:dyDescent="0.25">
      <c r="A1045" t="str">
        <f>"0611862575050"</f>
        <v>0611862575050</v>
      </c>
      <c r="B1045" t="str">
        <f>"CE1586"</f>
        <v>CE1586</v>
      </c>
      <c r="C1045" t="s">
        <v>1015</v>
      </c>
    </row>
    <row r="1046" spans="1:3" x14ac:dyDescent="0.25">
      <c r="A1046" t="str">
        <f>"0611862576050"</f>
        <v>0611862576050</v>
      </c>
      <c r="B1046" t="str">
        <f>"CE1709"</f>
        <v>CE1709</v>
      </c>
      <c r="C1046" t="s">
        <v>1016</v>
      </c>
    </row>
    <row r="1047" spans="1:3" x14ac:dyDescent="0.25">
      <c r="A1047" t="str">
        <f>"0611862577050"</f>
        <v>0611862577050</v>
      </c>
      <c r="B1047" t="str">
        <f>"CE1585"</f>
        <v>CE1585</v>
      </c>
      <c r="C1047" t="s">
        <v>1017</v>
      </c>
    </row>
    <row r="1048" spans="1:3" x14ac:dyDescent="0.25">
      <c r="A1048" t="str">
        <f>"0611862578050"</f>
        <v>0611862578050</v>
      </c>
      <c r="B1048" t="str">
        <f>"CE1584"</f>
        <v>CE1584</v>
      </c>
      <c r="C1048" t="s">
        <v>1018</v>
      </c>
    </row>
    <row r="1049" spans="1:3" x14ac:dyDescent="0.25">
      <c r="A1049" t="str">
        <f>"0611862579050"</f>
        <v>0611862579050</v>
      </c>
      <c r="B1049" t="str">
        <f>"CE1587"</f>
        <v>CE1587</v>
      </c>
      <c r="C1049" t="s">
        <v>1019</v>
      </c>
    </row>
    <row r="1050" spans="1:3" x14ac:dyDescent="0.25">
      <c r="A1050" t="str">
        <f>"0611835394025"</f>
        <v>0611835394025</v>
      </c>
      <c r="B1050" t="str">
        <f>"MQ0715"</f>
        <v>MQ0715</v>
      </c>
      <c r="C1050" t="s">
        <v>1020</v>
      </c>
    </row>
    <row r="1051" spans="1:3" x14ac:dyDescent="0.25">
      <c r="A1051" t="str">
        <f>"0611862583050"</f>
        <v>0611862583050</v>
      </c>
      <c r="B1051" t="str">
        <f>"CE0987"</f>
        <v>CE0987</v>
      </c>
      <c r="C1051" t="s">
        <v>1021</v>
      </c>
    </row>
    <row r="1052" spans="1:3" x14ac:dyDescent="0.25">
      <c r="A1052" t="str">
        <f>"0611835404025"</f>
        <v>0611835404025</v>
      </c>
      <c r="B1052" t="str">
        <f>"MQ6042"</f>
        <v>MQ6042</v>
      </c>
      <c r="C1052" t="s">
        <v>1022</v>
      </c>
    </row>
    <row r="1053" spans="1:3" x14ac:dyDescent="0.25">
      <c r="A1053" t="str">
        <f>"0611835398025"</f>
        <v>0611835398025</v>
      </c>
      <c r="B1053" t="str">
        <f>"MC4017"</f>
        <v>MC4017</v>
      </c>
      <c r="C1053" t="s">
        <v>1023</v>
      </c>
    </row>
    <row r="1054" spans="1:3" x14ac:dyDescent="0.25">
      <c r="A1054" t="str">
        <f>"0611835401025"</f>
        <v>0611835401025</v>
      </c>
      <c r="B1054" t="str">
        <f>"MQ7156"</f>
        <v>MQ7156</v>
      </c>
      <c r="C1054" t="s">
        <v>1024</v>
      </c>
    </row>
    <row r="1055" spans="1:3" x14ac:dyDescent="0.25">
      <c r="A1055" t="str">
        <f>"0611862586050"</f>
        <v>0611862586050</v>
      </c>
      <c r="B1055" t="str">
        <f>"CE0988"</f>
        <v>CE0988</v>
      </c>
      <c r="C1055" t="s">
        <v>1025</v>
      </c>
    </row>
    <row r="1056" spans="1:3" x14ac:dyDescent="0.25">
      <c r="A1056" t="str">
        <f>"0611835402025"</f>
        <v>0611835402025</v>
      </c>
      <c r="B1056" t="str">
        <f>"MQ7157"</f>
        <v>MQ7157</v>
      </c>
      <c r="C1056" t="s">
        <v>1026</v>
      </c>
    </row>
    <row r="1057" spans="1:3" x14ac:dyDescent="0.25">
      <c r="A1057" t="str">
        <f>"0611862587050"</f>
        <v>0611862587050</v>
      </c>
      <c r="B1057" t="str">
        <f>"CE0989"</f>
        <v>CE0989</v>
      </c>
      <c r="C1057" t="s">
        <v>1027</v>
      </c>
    </row>
    <row r="1058" spans="1:3" x14ac:dyDescent="0.25">
      <c r="A1058" t="str">
        <f>"0611835405025"</f>
        <v>0611835405025</v>
      </c>
      <c r="B1058" t="str">
        <f>"MQ0413"</f>
        <v>MQ0413</v>
      </c>
      <c r="C1058" t="s">
        <v>1028</v>
      </c>
    </row>
    <row r="1059" spans="1:3" x14ac:dyDescent="0.25">
      <c r="A1059" t="str">
        <f>"0611835406025"</f>
        <v>0611835406025</v>
      </c>
      <c r="B1059" t="str">
        <f>"MC2736"</f>
        <v>MC2736</v>
      </c>
      <c r="C1059" t="s">
        <v>1029</v>
      </c>
    </row>
    <row r="1060" spans="1:3" x14ac:dyDescent="0.25">
      <c r="A1060" t="str">
        <f>"0611856990025"</f>
        <v>0611856990025</v>
      </c>
      <c r="B1060" t="str">
        <f>"MC4442"</f>
        <v>MC4442</v>
      </c>
      <c r="C1060" t="s">
        <v>1030</v>
      </c>
    </row>
    <row r="1061" spans="1:3" x14ac:dyDescent="0.25">
      <c r="A1061" t="str">
        <f>"0611835410100"</f>
        <v>0611835410100</v>
      </c>
      <c r="B1061" t="str">
        <f>"LB3280"</f>
        <v>LB3280</v>
      </c>
      <c r="C1061" t="s">
        <v>1031</v>
      </c>
    </row>
    <row r="1062" spans="1:3" x14ac:dyDescent="0.25">
      <c r="A1062" t="str">
        <f>"0611835411100"</f>
        <v>0611835411100</v>
      </c>
      <c r="B1062" t="str">
        <f>"LB3331"</f>
        <v>LB3331</v>
      </c>
      <c r="C1062" t="s">
        <v>1032</v>
      </c>
    </row>
    <row r="1063" spans="1:3" x14ac:dyDescent="0.25">
      <c r="A1063" t="str">
        <f>"0611835412100"</f>
        <v>0611835412100</v>
      </c>
      <c r="B1063" t="str">
        <f>"LB3286"</f>
        <v>LB3286</v>
      </c>
      <c r="C1063" t="s">
        <v>1033</v>
      </c>
    </row>
    <row r="1064" spans="1:3" x14ac:dyDescent="0.25">
      <c r="A1064" t="str">
        <f>"0611835413100"</f>
        <v>0611835413100</v>
      </c>
      <c r="B1064" t="str">
        <f>"LB3281"</f>
        <v>LB3281</v>
      </c>
      <c r="C1064" t="s">
        <v>1034</v>
      </c>
    </row>
    <row r="1065" spans="1:3" x14ac:dyDescent="0.25">
      <c r="A1065" t="str">
        <f>"0611835414100"</f>
        <v>0611835414100</v>
      </c>
      <c r="B1065" t="str">
        <f>"LB3272"</f>
        <v>LB3272</v>
      </c>
      <c r="C1065" t="s">
        <v>1035</v>
      </c>
    </row>
    <row r="1066" spans="1:3" x14ac:dyDescent="0.25">
      <c r="A1066" t="str">
        <f>"0611835415100"</f>
        <v>0611835415100</v>
      </c>
      <c r="B1066" t="str">
        <f>"LB3287"</f>
        <v>LB3287</v>
      </c>
      <c r="C1066" t="s">
        <v>1036</v>
      </c>
    </row>
    <row r="1067" spans="1:3" x14ac:dyDescent="0.25">
      <c r="A1067" t="str">
        <f>"0611835416100"</f>
        <v>0611835416100</v>
      </c>
      <c r="B1067" t="str">
        <f>"LB3289"</f>
        <v>LB3289</v>
      </c>
      <c r="C1067" t="s">
        <v>1037</v>
      </c>
    </row>
    <row r="1068" spans="1:3" x14ac:dyDescent="0.25">
      <c r="A1068" t="str">
        <f>"0611835417100"</f>
        <v>0611835417100</v>
      </c>
      <c r="B1068" t="str">
        <f>"LB3290"</f>
        <v>LB3290</v>
      </c>
      <c r="C1068" t="s">
        <v>1038</v>
      </c>
    </row>
    <row r="1069" spans="1:3" x14ac:dyDescent="0.25">
      <c r="A1069" t="str">
        <f>"0611835418100"</f>
        <v>0611835418100</v>
      </c>
      <c r="B1069" t="str">
        <f>"LB3288"</f>
        <v>LB3288</v>
      </c>
      <c r="C1069" t="s">
        <v>1039</v>
      </c>
    </row>
    <row r="1070" spans="1:3" x14ac:dyDescent="0.25">
      <c r="A1070" t="str">
        <f>"0611835419100"</f>
        <v>0611835419100</v>
      </c>
      <c r="B1070" t="str">
        <f>"LB3291"</f>
        <v>LB3291</v>
      </c>
      <c r="C1070" t="s">
        <v>1040</v>
      </c>
    </row>
    <row r="1071" spans="1:3" x14ac:dyDescent="0.25">
      <c r="A1071" t="str">
        <f>"0611835420100"</f>
        <v>0611835420100</v>
      </c>
      <c r="B1071" t="str">
        <f>"LK4832"</f>
        <v>LK4832</v>
      </c>
      <c r="C1071" t="s">
        <v>1041</v>
      </c>
    </row>
    <row r="1072" spans="1:3" x14ac:dyDescent="0.25">
      <c r="A1072" t="str">
        <f>"0611835426100"</f>
        <v>0611835426100</v>
      </c>
      <c r="B1072" t="str">
        <f>"LK4833"</f>
        <v>LK4833</v>
      </c>
      <c r="C1072" t="s">
        <v>1042</v>
      </c>
    </row>
    <row r="1073" spans="1:3" x14ac:dyDescent="0.25">
      <c r="A1073" t="str">
        <f>"0611835427100"</f>
        <v>0611835427100</v>
      </c>
      <c r="B1073" t="str">
        <f>"LK4834"</f>
        <v>LK4834</v>
      </c>
      <c r="C1073" t="s">
        <v>1043</v>
      </c>
    </row>
    <row r="1074" spans="1:3" x14ac:dyDescent="0.25">
      <c r="A1074" t="str">
        <f>"0611835428100"</f>
        <v>0611835428100</v>
      </c>
      <c r="B1074" t="str">
        <f>"LK4836"</f>
        <v>LK4836</v>
      </c>
      <c r="C1074" t="s">
        <v>1044</v>
      </c>
    </row>
    <row r="1075" spans="1:3" x14ac:dyDescent="0.25">
      <c r="A1075" t="str">
        <f>"0611835422100"</f>
        <v>0611835422100</v>
      </c>
      <c r="B1075" t="str">
        <f>"LK5005"</f>
        <v>LK5005</v>
      </c>
      <c r="C1075" t="s">
        <v>1045</v>
      </c>
    </row>
    <row r="1076" spans="1:3" x14ac:dyDescent="0.25">
      <c r="A1076" t="str">
        <f>"0611835429100"</f>
        <v>0611835429100</v>
      </c>
      <c r="B1076" t="str">
        <f>"LK4835"</f>
        <v>LK4835</v>
      </c>
      <c r="C1076" t="s">
        <v>1046</v>
      </c>
    </row>
    <row r="1077" spans="1:3" x14ac:dyDescent="0.25">
      <c r="A1077" t="str">
        <f>"0611835423100"</f>
        <v>0611835423100</v>
      </c>
      <c r="B1077" t="str">
        <f>"LK5006"</f>
        <v>LK5006</v>
      </c>
      <c r="C1077" t="s">
        <v>1047</v>
      </c>
    </row>
    <row r="1078" spans="1:3" x14ac:dyDescent="0.25">
      <c r="A1078" t="str">
        <f>"0611835424100"</f>
        <v>0611835424100</v>
      </c>
      <c r="B1078" t="str">
        <f>"LK5007"</f>
        <v>LK5007</v>
      </c>
      <c r="C1078" t="s">
        <v>1049</v>
      </c>
    </row>
    <row r="1079" spans="1:3" x14ac:dyDescent="0.25">
      <c r="A1079" t="str">
        <f>"0611835430100"</f>
        <v>0611835430100</v>
      </c>
      <c r="B1079" t="str">
        <f>"LK4837"</f>
        <v>LK4837</v>
      </c>
      <c r="C1079" t="s">
        <v>1048</v>
      </c>
    </row>
    <row r="1080" spans="1:3" x14ac:dyDescent="0.25">
      <c r="A1080" t="str">
        <f>"0611835431100"</f>
        <v>0611835431100</v>
      </c>
      <c r="B1080" t="str">
        <f>"LK4838"</f>
        <v>LK4838</v>
      </c>
      <c r="C1080" t="s">
        <v>1050</v>
      </c>
    </row>
    <row r="1081" spans="1:3" x14ac:dyDescent="0.25">
      <c r="A1081" t="str">
        <f>"0611835432100"</f>
        <v>0611835432100</v>
      </c>
      <c r="B1081" t="str">
        <f>"LK4839"</f>
        <v>LK4839</v>
      </c>
      <c r="C1081" t="s">
        <v>1051</v>
      </c>
    </row>
    <row r="1082" spans="1:3" x14ac:dyDescent="0.25">
      <c r="A1082" t="str">
        <f>"0611835433100"</f>
        <v>0611835433100</v>
      </c>
      <c r="B1082" t="str">
        <f>"LK4840"</f>
        <v>LK4840</v>
      </c>
      <c r="C1082" t="s">
        <v>1052</v>
      </c>
    </row>
    <row r="1083" spans="1:3" x14ac:dyDescent="0.25">
      <c r="A1083" t="str">
        <f>"0611835434100"</f>
        <v>0611835434100</v>
      </c>
      <c r="B1083" t="str">
        <f>"LK4841"</f>
        <v>LK4841</v>
      </c>
      <c r="C1083" t="s">
        <v>1053</v>
      </c>
    </row>
    <row r="1084" spans="1:3" x14ac:dyDescent="0.25">
      <c r="A1084" t="str">
        <f>"0611835425100"</f>
        <v>0611835425100</v>
      </c>
      <c r="B1084" t="str">
        <f>"LK4842"</f>
        <v>LK4842</v>
      </c>
      <c r="C1084" t="s">
        <v>1054</v>
      </c>
    </row>
    <row r="1085" spans="1:3" x14ac:dyDescent="0.25">
      <c r="A1085" t="str">
        <f>"0611835435100"</f>
        <v>0611835435100</v>
      </c>
      <c r="B1085" t="str">
        <f>"LK4843"</f>
        <v>LK4843</v>
      </c>
      <c r="C1085" t="s">
        <v>1055</v>
      </c>
    </row>
    <row r="1086" spans="1:3" x14ac:dyDescent="0.25">
      <c r="A1086" t="str">
        <f>"0611835436100"</f>
        <v>0611835436100</v>
      </c>
      <c r="B1086" t="str">
        <f>"LB3292"</f>
        <v>LB3292</v>
      </c>
      <c r="C1086" t="s">
        <v>1056</v>
      </c>
    </row>
    <row r="1087" spans="1:3" x14ac:dyDescent="0.25">
      <c r="A1087" t="str">
        <f>"0611835437100"</f>
        <v>0611835437100</v>
      </c>
      <c r="B1087" t="str">
        <f>"LB3277"</f>
        <v>LB3277</v>
      </c>
      <c r="C1087" t="s">
        <v>1057</v>
      </c>
    </row>
    <row r="1088" spans="1:3" x14ac:dyDescent="0.25">
      <c r="A1088" t="str">
        <f>"0611835438100"</f>
        <v>0611835438100</v>
      </c>
      <c r="B1088" t="str">
        <f>"LB3293"</f>
        <v>LB3293</v>
      </c>
      <c r="C1088" t="s">
        <v>1058</v>
      </c>
    </row>
    <row r="1089" spans="1:3" x14ac:dyDescent="0.25">
      <c r="A1089" t="str">
        <f>"0611835439100"</f>
        <v>0611835439100</v>
      </c>
      <c r="B1089" t="str">
        <f>"LB3279"</f>
        <v>LB3279</v>
      </c>
      <c r="C1089" t="s">
        <v>1059</v>
      </c>
    </row>
    <row r="1090" spans="1:3" x14ac:dyDescent="0.25">
      <c r="A1090" t="str">
        <f>"0611835440100"</f>
        <v>0611835440100</v>
      </c>
      <c r="B1090" t="str">
        <f>"LB3294"</f>
        <v>LB3294</v>
      </c>
      <c r="C1090" t="s">
        <v>1060</v>
      </c>
    </row>
    <row r="1091" spans="1:3" x14ac:dyDescent="0.25">
      <c r="A1091" t="str">
        <f>"0611835442100"</f>
        <v>0611835442100</v>
      </c>
      <c r="B1091" t="str">
        <f>"LB3274"</f>
        <v>LB3274</v>
      </c>
      <c r="C1091" t="s">
        <v>1061</v>
      </c>
    </row>
    <row r="1092" spans="1:3" x14ac:dyDescent="0.25">
      <c r="A1092" t="str">
        <f>"0611835443100"</f>
        <v>0611835443100</v>
      </c>
      <c r="B1092" t="str">
        <f>"LB3298"</f>
        <v>LB3298</v>
      </c>
      <c r="C1092" t="s">
        <v>1062</v>
      </c>
    </row>
    <row r="1093" spans="1:3" x14ac:dyDescent="0.25">
      <c r="A1093" t="str">
        <f>"0611835444100"</f>
        <v>0611835444100</v>
      </c>
      <c r="B1093" t="str">
        <f>"LB3278"</f>
        <v>LB3278</v>
      </c>
      <c r="C1093" t="s">
        <v>1063</v>
      </c>
    </row>
    <row r="1094" spans="1:3" x14ac:dyDescent="0.25">
      <c r="A1094" t="str">
        <f>"0611835445100"</f>
        <v>0611835445100</v>
      </c>
      <c r="B1094" t="str">
        <f>"LB3296"</f>
        <v>LB3296</v>
      </c>
      <c r="C1094" t="s">
        <v>1064</v>
      </c>
    </row>
    <row r="1095" spans="1:3" x14ac:dyDescent="0.25">
      <c r="A1095" t="str">
        <f>"0611835446100"</f>
        <v>0611835446100</v>
      </c>
      <c r="B1095" t="str">
        <f>"LK3597"</f>
        <v>LK3597</v>
      </c>
      <c r="C1095" t="s">
        <v>1065</v>
      </c>
    </row>
    <row r="1096" spans="1:3" x14ac:dyDescent="0.25">
      <c r="A1096" t="str">
        <f>"0611835530100"</f>
        <v>0611835530100</v>
      </c>
      <c r="B1096" t="str">
        <f>"LK5475"</f>
        <v>LK5475</v>
      </c>
      <c r="C1096" t="s">
        <v>1066</v>
      </c>
    </row>
    <row r="1097" spans="1:3" x14ac:dyDescent="0.25">
      <c r="A1097" t="str">
        <f>"0611835531100"</f>
        <v>0611835531100</v>
      </c>
      <c r="B1097" t="str">
        <f>"LK5476"</f>
        <v>LK5476</v>
      </c>
      <c r="C1097" t="s">
        <v>1067</v>
      </c>
    </row>
    <row r="1098" spans="1:3" x14ac:dyDescent="0.25">
      <c r="A1098" t="str">
        <f>"0611835532100"</f>
        <v>0611835532100</v>
      </c>
      <c r="B1098" t="str">
        <f>"LK5477"</f>
        <v>LK5477</v>
      </c>
      <c r="C1098" t="s">
        <v>1068</v>
      </c>
    </row>
    <row r="1099" spans="1:3" x14ac:dyDescent="0.25">
      <c r="A1099" t="str">
        <f>"0611835533100"</f>
        <v>0611835533100</v>
      </c>
      <c r="B1099" t="str">
        <f>"LK5545"</f>
        <v>LK5545</v>
      </c>
      <c r="C1099" t="s">
        <v>1069</v>
      </c>
    </row>
    <row r="1100" spans="1:3" x14ac:dyDescent="0.25">
      <c r="A1100" t="str">
        <f>"0611835534100"</f>
        <v>0611835534100</v>
      </c>
      <c r="B1100" t="str">
        <f>"LK5478"</f>
        <v>LK5478</v>
      </c>
      <c r="C1100" t="s">
        <v>1070</v>
      </c>
    </row>
    <row r="1101" spans="1:3" x14ac:dyDescent="0.25">
      <c r="A1101" t="str">
        <f>"0611835535100"</f>
        <v>0611835535100</v>
      </c>
      <c r="B1101" t="str">
        <f>"LK5479"</f>
        <v>LK5479</v>
      </c>
      <c r="C1101" t="s">
        <v>1071</v>
      </c>
    </row>
    <row r="1102" spans="1:3" x14ac:dyDescent="0.25">
      <c r="A1102" t="str">
        <f>"0611835596100"</f>
        <v>0611835596100</v>
      </c>
      <c r="B1102" t="str">
        <f>"LK6903"</f>
        <v>LK6903</v>
      </c>
      <c r="C1102" t="s">
        <v>1072</v>
      </c>
    </row>
    <row r="1103" spans="1:3" x14ac:dyDescent="0.25">
      <c r="A1103" t="str">
        <f>"0611835597100"</f>
        <v>0611835597100</v>
      </c>
      <c r="B1103" t="str">
        <f>"LK6548"</f>
        <v>LK6548</v>
      </c>
      <c r="C1103" t="s">
        <v>1073</v>
      </c>
    </row>
    <row r="1104" spans="1:3" x14ac:dyDescent="0.25">
      <c r="A1104" t="str">
        <f>"0611835599100"</f>
        <v>0611835599100</v>
      </c>
      <c r="B1104" t="str">
        <f>"LK6549"</f>
        <v>LK6549</v>
      </c>
      <c r="C1104" t="s">
        <v>1075</v>
      </c>
    </row>
    <row r="1105" spans="1:3" x14ac:dyDescent="0.25">
      <c r="A1105" t="str">
        <f>"0611835598100"</f>
        <v>0611835598100</v>
      </c>
      <c r="B1105" t="str">
        <f>"LK6550"</f>
        <v>LK6550</v>
      </c>
      <c r="C1105" t="s">
        <v>1074</v>
      </c>
    </row>
    <row r="1106" spans="1:3" x14ac:dyDescent="0.25">
      <c r="A1106" t="str">
        <f>"0611835600100"</f>
        <v>0611835600100</v>
      </c>
      <c r="B1106" t="str">
        <f>"LK6904"</f>
        <v>LK6904</v>
      </c>
      <c r="C1106" t="s">
        <v>1076</v>
      </c>
    </row>
    <row r="1107" spans="1:3" x14ac:dyDescent="0.25">
      <c r="A1107" t="str">
        <f>"0611835601100"</f>
        <v>0611835601100</v>
      </c>
      <c r="B1107" t="str">
        <f>"LK6800"</f>
        <v>LK6800</v>
      </c>
      <c r="C1107" t="s">
        <v>1077</v>
      </c>
    </row>
    <row r="1108" spans="1:3" x14ac:dyDescent="0.25">
      <c r="A1108" t="str">
        <f>"0611835602100"</f>
        <v>0611835602100</v>
      </c>
      <c r="B1108" t="str">
        <f>"LK6801"</f>
        <v>LK6801</v>
      </c>
      <c r="C1108" t="s">
        <v>1078</v>
      </c>
    </row>
    <row r="1109" spans="1:3" x14ac:dyDescent="0.25">
      <c r="A1109" t="str">
        <f>"0611835604100"</f>
        <v>0611835604100</v>
      </c>
      <c r="B1109" t="str">
        <f>"LK6552"</f>
        <v>LK6552</v>
      </c>
      <c r="C1109" t="s">
        <v>1080</v>
      </c>
    </row>
    <row r="1110" spans="1:3" x14ac:dyDescent="0.25">
      <c r="A1110" t="str">
        <f>"0611835603100"</f>
        <v>0611835603100</v>
      </c>
      <c r="B1110" t="str">
        <f>"LK6802"</f>
        <v>LK6802</v>
      </c>
      <c r="C1110" t="s">
        <v>1079</v>
      </c>
    </row>
    <row r="1111" spans="1:3" x14ac:dyDescent="0.25">
      <c r="A1111" t="str">
        <f>"0611835605100"</f>
        <v>0611835605100</v>
      </c>
      <c r="B1111" t="str">
        <f>"LK6553"</f>
        <v>LK6553</v>
      </c>
      <c r="C1111" t="s">
        <v>1081</v>
      </c>
    </row>
    <row r="1112" spans="1:3" x14ac:dyDescent="0.25">
      <c r="A1112" t="str">
        <f>"0611835606100"</f>
        <v>0611835606100</v>
      </c>
      <c r="B1112" t="str">
        <f>"LK6905"</f>
        <v>LK6905</v>
      </c>
      <c r="C1112" t="s">
        <v>1082</v>
      </c>
    </row>
    <row r="1113" spans="1:3" x14ac:dyDescent="0.25">
      <c r="A1113" t="str">
        <f>"0611835607100"</f>
        <v>0611835607100</v>
      </c>
      <c r="B1113" t="str">
        <f>"LK6554"</f>
        <v>LK6554</v>
      </c>
      <c r="C1113" t="s">
        <v>1083</v>
      </c>
    </row>
    <row r="1114" spans="1:3" x14ac:dyDescent="0.25">
      <c r="A1114" t="str">
        <f>"0611835608100"</f>
        <v>0611835608100</v>
      </c>
      <c r="B1114" t="str">
        <f>"LK6906"</f>
        <v>LK6906</v>
      </c>
      <c r="C1114" t="s">
        <v>1084</v>
      </c>
    </row>
    <row r="1115" spans="1:3" x14ac:dyDescent="0.25">
      <c r="A1115" t="str">
        <f>"0611835609100"</f>
        <v>0611835609100</v>
      </c>
      <c r="B1115" t="str">
        <f>"LK6555"</f>
        <v>LK6555</v>
      </c>
      <c r="C1115" t="s">
        <v>1085</v>
      </c>
    </row>
    <row r="1116" spans="1:3" x14ac:dyDescent="0.25">
      <c r="A1116" t="str">
        <f>"0611835610100"</f>
        <v>0611835610100</v>
      </c>
      <c r="B1116" t="str">
        <f>"LK6556"</f>
        <v>LK6556</v>
      </c>
      <c r="C1116" t="s">
        <v>1086</v>
      </c>
    </row>
    <row r="1117" spans="1:3" x14ac:dyDescent="0.25">
      <c r="A1117" t="str">
        <f>"0611862697050"</f>
        <v>0611862697050</v>
      </c>
      <c r="B1117" t="str">
        <f>"CE0431"</f>
        <v>CE0431</v>
      </c>
      <c r="C1117" t="s">
        <v>1087</v>
      </c>
    </row>
    <row r="1118" spans="1:3" x14ac:dyDescent="0.25">
      <c r="A1118" t="str">
        <f>"0611862698050"</f>
        <v>0611862698050</v>
      </c>
      <c r="B1118" t="str">
        <f>"CE0432"</f>
        <v>CE0432</v>
      </c>
      <c r="C1118" t="s">
        <v>1088</v>
      </c>
    </row>
    <row r="1119" spans="1:3" x14ac:dyDescent="0.25">
      <c r="A1119" t="str">
        <f>"0611862699050"</f>
        <v>0611862699050</v>
      </c>
      <c r="B1119" t="str">
        <f>"CE0435"</f>
        <v>CE0435</v>
      </c>
      <c r="C1119" t="s">
        <v>1089</v>
      </c>
    </row>
    <row r="1120" spans="1:3" x14ac:dyDescent="0.25">
      <c r="A1120" t="str">
        <f>"0611862700050"</f>
        <v>0611862700050</v>
      </c>
      <c r="B1120" t="str">
        <f>"CE0436"</f>
        <v>CE0436</v>
      </c>
      <c r="C1120" t="s">
        <v>1090</v>
      </c>
    </row>
    <row r="1121" spans="1:3" x14ac:dyDescent="0.25">
      <c r="A1121" t="str">
        <f>"0611862701050"</f>
        <v>0611862701050</v>
      </c>
      <c r="B1121" t="str">
        <f>"CE0437"</f>
        <v>CE0437</v>
      </c>
      <c r="C1121" t="s">
        <v>1091</v>
      </c>
    </row>
    <row r="1122" spans="1:3" x14ac:dyDescent="0.25">
      <c r="A1122" t="str">
        <f>"0611862702050"</f>
        <v>0611862702050</v>
      </c>
      <c r="B1122" t="str">
        <f>"CE0438"</f>
        <v>CE0438</v>
      </c>
      <c r="C1122" t="s">
        <v>1092</v>
      </c>
    </row>
    <row r="1123" spans="1:3" x14ac:dyDescent="0.25">
      <c r="A1123" t="str">
        <f>"0611862703050"</f>
        <v>0611862703050</v>
      </c>
      <c r="B1123" t="str">
        <f>"CE0439"</f>
        <v>CE0439</v>
      </c>
      <c r="C1123" t="s">
        <v>1093</v>
      </c>
    </row>
    <row r="1124" spans="1:3" x14ac:dyDescent="0.25">
      <c r="A1124" t="str">
        <f>"0611862704050"</f>
        <v>0611862704050</v>
      </c>
      <c r="B1124" t="str">
        <f>"CE0440"</f>
        <v>CE0440</v>
      </c>
      <c r="C1124" t="s">
        <v>1094</v>
      </c>
    </row>
    <row r="1125" spans="1:3" x14ac:dyDescent="0.25">
      <c r="A1125" t="str">
        <f>"0611862705050"</f>
        <v>0611862705050</v>
      </c>
      <c r="B1125" t="str">
        <f>"CE0441"</f>
        <v>CE0441</v>
      </c>
      <c r="C1125" t="s">
        <v>1095</v>
      </c>
    </row>
    <row r="1126" spans="1:3" x14ac:dyDescent="0.25">
      <c r="A1126" t="str">
        <f>"0611862739050"</f>
        <v>0611862739050</v>
      </c>
      <c r="B1126" t="str">
        <f>"CE0583"</f>
        <v>CE0583</v>
      </c>
      <c r="C1126" t="s">
        <v>1096</v>
      </c>
    </row>
    <row r="1127" spans="1:3" x14ac:dyDescent="0.25">
      <c r="A1127" t="str">
        <f>"0611862740050"</f>
        <v>0611862740050</v>
      </c>
      <c r="B1127" t="str">
        <f>"CE0584"</f>
        <v>CE0584</v>
      </c>
      <c r="C1127" t="s">
        <v>1097</v>
      </c>
    </row>
    <row r="1128" spans="1:3" x14ac:dyDescent="0.25">
      <c r="A1128" t="str">
        <f>"0611862741050"</f>
        <v>0611862741050</v>
      </c>
      <c r="B1128" t="str">
        <f>"CE0585"</f>
        <v>CE0585</v>
      </c>
      <c r="C1128" t="s">
        <v>1098</v>
      </c>
    </row>
    <row r="1129" spans="1:3" x14ac:dyDescent="0.25">
      <c r="A1129" t="str">
        <f>"0611862742050"</f>
        <v>0611862742050</v>
      </c>
      <c r="B1129" t="str">
        <f>"CE0586"</f>
        <v>CE0586</v>
      </c>
      <c r="C1129" t="s">
        <v>1099</v>
      </c>
    </row>
    <row r="1130" spans="1:3" x14ac:dyDescent="0.25">
      <c r="A1130" t="str">
        <f>"0611862743050"</f>
        <v>0611862743050</v>
      </c>
      <c r="B1130" t="str">
        <f>"CE1441"</f>
        <v>CE1441</v>
      </c>
      <c r="C1130" t="s">
        <v>1100</v>
      </c>
    </row>
    <row r="1131" spans="1:3" x14ac:dyDescent="0.25">
      <c r="A1131" t="str">
        <f>"0611862744050"</f>
        <v>0611862744050</v>
      </c>
      <c r="B1131" t="str">
        <f>"CE0587"</f>
        <v>CE0587</v>
      </c>
      <c r="C1131" t="s">
        <v>1101</v>
      </c>
    </row>
    <row r="1132" spans="1:3" x14ac:dyDescent="0.25">
      <c r="A1132" t="str">
        <f>"0611862745050"</f>
        <v>0611862745050</v>
      </c>
      <c r="B1132" t="str">
        <f>"CE0588"</f>
        <v>CE0588</v>
      </c>
      <c r="C1132" t="s">
        <v>1102</v>
      </c>
    </row>
    <row r="1133" spans="1:3" x14ac:dyDescent="0.25">
      <c r="A1133" t="str">
        <f>"0611862746050"</f>
        <v>0611862746050</v>
      </c>
      <c r="B1133" t="str">
        <f>"CE0589"</f>
        <v>CE0589</v>
      </c>
      <c r="C1133" t="s">
        <v>1103</v>
      </c>
    </row>
    <row r="1134" spans="1:3" x14ac:dyDescent="0.25">
      <c r="A1134" t="str">
        <f>"0611862747050"</f>
        <v>0611862747050</v>
      </c>
      <c r="B1134" t="str">
        <f>"CE0590"</f>
        <v>CE0590</v>
      </c>
      <c r="C1134" t="s">
        <v>1104</v>
      </c>
    </row>
    <row r="1135" spans="1:3" x14ac:dyDescent="0.25">
      <c r="A1135" t="str">
        <f>"0611862748050"</f>
        <v>0611862748050</v>
      </c>
      <c r="B1135" t="str">
        <f>"CE0592"</f>
        <v>CE0592</v>
      </c>
      <c r="C1135" t="s">
        <v>1105</v>
      </c>
    </row>
    <row r="1136" spans="1:3" x14ac:dyDescent="0.25">
      <c r="A1136" t="str">
        <f>"0611862749050"</f>
        <v>0611862749050</v>
      </c>
      <c r="B1136" t="str">
        <f>"CE0593"</f>
        <v>CE0593</v>
      </c>
      <c r="C1136" t="s">
        <v>1106</v>
      </c>
    </row>
    <row r="1137" spans="1:3" x14ac:dyDescent="0.25">
      <c r="A1137" t="str">
        <f>"0611862750050"</f>
        <v>0611862750050</v>
      </c>
      <c r="B1137" t="str">
        <f>"CE0594"</f>
        <v>CE0594</v>
      </c>
      <c r="C1137" t="s">
        <v>1107</v>
      </c>
    </row>
    <row r="1138" spans="1:3" x14ac:dyDescent="0.25">
      <c r="A1138" t="str">
        <f>"0611862751050"</f>
        <v>0611862751050</v>
      </c>
      <c r="B1138" t="str">
        <f>"CE0595"</f>
        <v>CE0595</v>
      </c>
      <c r="C1138" t="s">
        <v>1108</v>
      </c>
    </row>
    <row r="1139" spans="1:3" x14ac:dyDescent="0.25">
      <c r="A1139" t="str">
        <f>"0611862752050"</f>
        <v>0611862752050</v>
      </c>
      <c r="B1139" t="str">
        <f>"CE0597"</f>
        <v>CE0597</v>
      </c>
      <c r="C1139" t="s">
        <v>1109</v>
      </c>
    </row>
    <row r="1140" spans="1:3" x14ac:dyDescent="0.25">
      <c r="A1140" t="str">
        <f>"0611862753050"</f>
        <v>0611862753050</v>
      </c>
      <c r="B1140" t="str">
        <f>"CE0598"</f>
        <v>CE0598</v>
      </c>
      <c r="C1140" t="s">
        <v>1110</v>
      </c>
    </row>
    <row r="1141" spans="1:3" x14ac:dyDescent="0.25">
      <c r="A1141" t="str">
        <f>"0611862754050"</f>
        <v>0611862754050</v>
      </c>
      <c r="B1141" t="str">
        <f>"CE0599"</f>
        <v>CE0599</v>
      </c>
      <c r="C1141" t="s">
        <v>1111</v>
      </c>
    </row>
    <row r="1142" spans="1:3" x14ac:dyDescent="0.25">
      <c r="A1142" t="str">
        <f>"0611862755050"</f>
        <v>0611862755050</v>
      </c>
      <c r="B1142" t="str">
        <f>"CE0934"</f>
        <v>CE0934</v>
      </c>
      <c r="C1142" t="s">
        <v>1112</v>
      </c>
    </row>
    <row r="1143" spans="1:3" x14ac:dyDescent="0.25">
      <c r="A1143" t="str">
        <f>"0611862756050"</f>
        <v>0611862756050</v>
      </c>
      <c r="B1143" t="str">
        <f>"CE0600"</f>
        <v>CE0600</v>
      </c>
      <c r="C1143" t="s">
        <v>1113</v>
      </c>
    </row>
    <row r="1144" spans="1:3" x14ac:dyDescent="0.25">
      <c r="A1144" t="str">
        <f>"0611862757050"</f>
        <v>0611862757050</v>
      </c>
      <c r="B1144" t="str">
        <f>"CE1597"</f>
        <v>CE1597</v>
      </c>
      <c r="C1144" t="s">
        <v>1114</v>
      </c>
    </row>
    <row r="1145" spans="1:3" x14ac:dyDescent="0.25">
      <c r="A1145" t="str">
        <f>"0611893609050"</f>
        <v>0611893609050</v>
      </c>
      <c r="B1145" t="str">
        <f>"CE1770"</f>
        <v>CE1770</v>
      </c>
      <c r="C1145" t="s">
        <v>1115</v>
      </c>
    </row>
    <row r="1146" spans="1:3" x14ac:dyDescent="0.25">
      <c r="A1146" t="str">
        <f>"0611862758050"</f>
        <v>0611862758050</v>
      </c>
      <c r="B1146" t="str">
        <f>"CE1598"</f>
        <v>CE1598</v>
      </c>
      <c r="C1146" t="s">
        <v>1116</v>
      </c>
    </row>
    <row r="1147" spans="1:3" x14ac:dyDescent="0.25">
      <c r="A1147" t="str">
        <f>"0611862759050"</f>
        <v>0611862759050</v>
      </c>
      <c r="B1147" t="str">
        <f>"CE1599"</f>
        <v>CE1599</v>
      </c>
      <c r="C1147" t="s">
        <v>1117</v>
      </c>
    </row>
    <row r="1148" spans="1:3" x14ac:dyDescent="0.25">
      <c r="A1148" t="str">
        <f>"0611862760050"</f>
        <v>0611862760050</v>
      </c>
      <c r="B1148" t="str">
        <f>"CE1600"</f>
        <v>CE1600</v>
      </c>
      <c r="C1148" t="s">
        <v>1118</v>
      </c>
    </row>
    <row r="1149" spans="1:3" x14ac:dyDescent="0.25">
      <c r="A1149" t="str">
        <f>"0611884267050"</f>
        <v>0611884267050</v>
      </c>
      <c r="B1149" t="str">
        <f>"CE1744"</f>
        <v>CE1744</v>
      </c>
      <c r="C1149" t="s">
        <v>1119</v>
      </c>
    </row>
    <row r="1150" spans="1:3" x14ac:dyDescent="0.25">
      <c r="A1150" t="str">
        <f>"0611862761050"</f>
        <v>0611862761050</v>
      </c>
      <c r="B1150" t="str">
        <f>"CE1601"</f>
        <v>CE1601</v>
      </c>
      <c r="C1150" t="s">
        <v>1120</v>
      </c>
    </row>
    <row r="1151" spans="1:3" x14ac:dyDescent="0.25">
      <c r="A1151" t="str">
        <f>"0611862762050"</f>
        <v>0611862762050</v>
      </c>
      <c r="B1151" t="str">
        <f>"CE1094"</f>
        <v>CE1094</v>
      </c>
      <c r="C1151" t="s">
        <v>1121</v>
      </c>
    </row>
    <row r="1152" spans="1:3" x14ac:dyDescent="0.25">
      <c r="A1152" t="str">
        <f>"0611862763050"</f>
        <v>0611862763050</v>
      </c>
      <c r="B1152" t="str">
        <f>"CE0601"</f>
        <v>CE0601</v>
      </c>
      <c r="C1152" t="s">
        <v>1122</v>
      </c>
    </row>
    <row r="1153" spans="1:3" x14ac:dyDescent="0.25">
      <c r="A1153" t="str">
        <f>"0611862764050"</f>
        <v>0611862764050</v>
      </c>
      <c r="B1153" t="str">
        <f>"CE1095"</f>
        <v>CE1095</v>
      </c>
      <c r="C1153" t="s">
        <v>1123</v>
      </c>
    </row>
    <row r="1154" spans="1:3" x14ac:dyDescent="0.25">
      <c r="A1154" t="str">
        <f>"0611862766050"</f>
        <v>0611862766050</v>
      </c>
      <c r="B1154" t="str">
        <f>"CE1096"</f>
        <v>CE1096</v>
      </c>
      <c r="C1154" t="s">
        <v>1124</v>
      </c>
    </row>
    <row r="1155" spans="1:3" x14ac:dyDescent="0.25">
      <c r="A1155" t="str">
        <f>"0611862767050"</f>
        <v>0611862767050</v>
      </c>
      <c r="B1155" t="str">
        <f>"CE0602"</f>
        <v>CE0602</v>
      </c>
      <c r="C1155" t="s">
        <v>1125</v>
      </c>
    </row>
    <row r="1156" spans="1:3" x14ac:dyDescent="0.25">
      <c r="A1156" t="str">
        <f>"0611862768050"</f>
        <v>0611862768050</v>
      </c>
      <c r="B1156" t="str">
        <f>"CE0603"</f>
        <v>CE0603</v>
      </c>
      <c r="C1156" t="s">
        <v>1126</v>
      </c>
    </row>
    <row r="1157" spans="1:3" x14ac:dyDescent="0.25">
      <c r="A1157" t="str">
        <f>"0611862769050"</f>
        <v>0611862769050</v>
      </c>
      <c r="B1157" t="str">
        <f>"CE0604"</f>
        <v>CE0604</v>
      </c>
      <c r="C1157" t="s">
        <v>1127</v>
      </c>
    </row>
    <row r="1158" spans="1:3" x14ac:dyDescent="0.25">
      <c r="A1158" t="str">
        <f>"0611862770050"</f>
        <v>0611862770050</v>
      </c>
      <c r="B1158" t="str">
        <f>"CE0605"</f>
        <v>CE0605</v>
      </c>
      <c r="C1158" t="s">
        <v>1128</v>
      </c>
    </row>
    <row r="1159" spans="1:3" x14ac:dyDescent="0.25">
      <c r="A1159" t="str">
        <f>"0611862771050"</f>
        <v>0611862771050</v>
      </c>
      <c r="B1159" t="str">
        <f>"CE0606"</f>
        <v>CE0606</v>
      </c>
      <c r="C1159" t="s">
        <v>1129</v>
      </c>
    </row>
    <row r="1160" spans="1:3" x14ac:dyDescent="0.25">
      <c r="A1160" t="str">
        <f>"0611862772050"</f>
        <v>0611862772050</v>
      </c>
      <c r="B1160" t="str">
        <f>"CE0607"</f>
        <v>CE0607</v>
      </c>
      <c r="C1160" t="s">
        <v>1130</v>
      </c>
    </row>
    <row r="1161" spans="1:3" x14ac:dyDescent="0.25">
      <c r="A1161" t="str">
        <f>"0611862773050"</f>
        <v>0611862773050</v>
      </c>
      <c r="B1161" t="str">
        <f>"CE0608"</f>
        <v>CE0608</v>
      </c>
      <c r="C1161" t="s">
        <v>1131</v>
      </c>
    </row>
    <row r="1162" spans="1:3" x14ac:dyDescent="0.25">
      <c r="A1162" t="str">
        <f>"0611862774050"</f>
        <v>0611862774050</v>
      </c>
      <c r="B1162" t="str">
        <f>"CE0609"</f>
        <v>CE0609</v>
      </c>
      <c r="C1162" t="s">
        <v>1132</v>
      </c>
    </row>
    <row r="1163" spans="1:3" x14ac:dyDescent="0.25">
      <c r="A1163" t="str">
        <f>"0611862775050"</f>
        <v>0611862775050</v>
      </c>
      <c r="B1163" t="str">
        <f>"CE0610"</f>
        <v>CE0610</v>
      </c>
      <c r="C1163" t="s">
        <v>1133</v>
      </c>
    </row>
    <row r="1164" spans="1:3" x14ac:dyDescent="0.25">
      <c r="A1164" t="str">
        <f>"0611862776050"</f>
        <v>0611862776050</v>
      </c>
      <c r="B1164" t="str">
        <f>"CE0611"</f>
        <v>CE0611</v>
      </c>
      <c r="C1164" t="s">
        <v>1134</v>
      </c>
    </row>
    <row r="1165" spans="1:3" x14ac:dyDescent="0.25">
      <c r="A1165" t="str">
        <f>"0611862777050"</f>
        <v>0611862777050</v>
      </c>
      <c r="B1165" t="str">
        <f>"CE0612"</f>
        <v>CE0612</v>
      </c>
      <c r="C1165" t="s">
        <v>1135</v>
      </c>
    </row>
    <row r="1166" spans="1:3" x14ac:dyDescent="0.25">
      <c r="A1166" t="str">
        <f>"0611862778050"</f>
        <v>0611862778050</v>
      </c>
      <c r="B1166" t="str">
        <f>"CE0613"</f>
        <v>CE0613</v>
      </c>
      <c r="C1166" t="s">
        <v>1136</v>
      </c>
    </row>
    <row r="1167" spans="1:3" x14ac:dyDescent="0.25">
      <c r="A1167" t="str">
        <f>"0611835802100"</f>
        <v>0611835802100</v>
      </c>
      <c r="B1167" t="str">
        <f>"LK5792"</f>
        <v>LK5792</v>
      </c>
      <c r="C1167" t="s">
        <v>1137</v>
      </c>
    </row>
    <row r="1168" spans="1:3" x14ac:dyDescent="0.25">
      <c r="A1168" t="str">
        <f>"0611835803100"</f>
        <v>0611835803100</v>
      </c>
      <c r="B1168" t="str">
        <f>"LK5793"</f>
        <v>LK5793</v>
      </c>
      <c r="C1168" t="s">
        <v>1138</v>
      </c>
    </row>
    <row r="1169" spans="1:3" x14ac:dyDescent="0.25">
      <c r="A1169" t="str">
        <f>"0611835804100"</f>
        <v>0611835804100</v>
      </c>
      <c r="B1169" t="str">
        <f>"LK2873"</f>
        <v>LK2873</v>
      </c>
      <c r="C1169" t="s">
        <v>1139</v>
      </c>
    </row>
    <row r="1170" spans="1:3" x14ac:dyDescent="0.25">
      <c r="A1170" t="str">
        <f>"0611835805100"</f>
        <v>0611835805100</v>
      </c>
      <c r="B1170" t="str">
        <f>"LK1512"</f>
        <v>LK1512</v>
      </c>
      <c r="C1170" t="s">
        <v>1140</v>
      </c>
    </row>
    <row r="1171" spans="1:3" x14ac:dyDescent="0.25">
      <c r="A1171" t="str">
        <f>"0611835806100"</f>
        <v>0611835806100</v>
      </c>
      <c r="B1171" t="str">
        <f>"LK2153"</f>
        <v>LK2153</v>
      </c>
      <c r="C1171" t="s">
        <v>1141</v>
      </c>
    </row>
    <row r="1172" spans="1:3" x14ac:dyDescent="0.25">
      <c r="A1172" t="str">
        <f>"0611835807100"</f>
        <v>0611835807100</v>
      </c>
      <c r="B1172" t="str">
        <f>"LK2874"</f>
        <v>LK2874</v>
      </c>
      <c r="C1172" t="s">
        <v>1142</v>
      </c>
    </row>
    <row r="1173" spans="1:3" x14ac:dyDescent="0.25">
      <c r="A1173" t="str">
        <f>"0611835808100"</f>
        <v>0611835808100</v>
      </c>
      <c r="B1173" t="str">
        <f>"LK1863"</f>
        <v>LK1863</v>
      </c>
      <c r="C1173" t="s">
        <v>1143</v>
      </c>
    </row>
    <row r="1174" spans="1:3" x14ac:dyDescent="0.25">
      <c r="A1174" t="str">
        <f>"0611835809100"</f>
        <v>0611835809100</v>
      </c>
      <c r="B1174" t="str">
        <f>"LK3394"</f>
        <v>LK3394</v>
      </c>
      <c r="C1174" t="s">
        <v>1144</v>
      </c>
    </row>
    <row r="1175" spans="1:3" x14ac:dyDescent="0.25">
      <c r="A1175" t="str">
        <f>"0611835810100"</f>
        <v>0611835810100</v>
      </c>
      <c r="B1175" t="str">
        <f>"LK2875"</f>
        <v>LK2875</v>
      </c>
      <c r="C1175" t="s">
        <v>1145</v>
      </c>
    </row>
    <row r="1176" spans="1:3" x14ac:dyDescent="0.25">
      <c r="A1176" t="str">
        <f>"0611835811100"</f>
        <v>0611835811100</v>
      </c>
      <c r="B1176" t="str">
        <f>"LK1513"</f>
        <v>LK1513</v>
      </c>
      <c r="C1176" t="s">
        <v>1146</v>
      </c>
    </row>
    <row r="1177" spans="1:3" x14ac:dyDescent="0.25">
      <c r="A1177" t="str">
        <f>"0611835813100"</f>
        <v>0611835813100</v>
      </c>
      <c r="B1177" t="str">
        <f>"LK1514"</f>
        <v>LK1514</v>
      </c>
      <c r="C1177" t="s">
        <v>1147</v>
      </c>
    </row>
    <row r="1178" spans="1:3" x14ac:dyDescent="0.25">
      <c r="A1178" t="str">
        <f>"0611835814100"</f>
        <v>0611835814100</v>
      </c>
      <c r="B1178" t="str">
        <f>"LK1515"</f>
        <v>LK1515</v>
      </c>
      <c r="C1178" t="s">
        <v>1148</v>
      </c>
    </row>
    <row r="1179" spans="1:3" x14ac:dyDescent="0.25">
      <c r="A1179" t="str">
        <f>"0611835815100"</f>
        <v>0611835815100</v>
      </c>
      <c r="B1179" t="str">
        <f>"LK2876"</f>
        <v>LK2876</v>
      </c>
      <c r="C1179" t="s">
        <v>1149</v>
      </c>
    </row>
    <row r="1180" spans="1:3" x14ac:dyDescent="0.25">
      <c r="A1180" t="str">
        <f>"0611835816100"</f>
        <v>0611835816100</v>
      </c>
      <c r="B1180" t="str">
        <f>"LK1516"</f>
        <v>LK1516</v>
      </c>
      <c r="C1180" t="s">
        <v>1150</v>
      </c>
    </row>
    <row r="1181" spans="1:3" x14ac:dyDescent="0.25">
      <c r="A1181" t="str">
        <f>"0611835817100"</f>
        <v>0611835817100</v>
      </c>
      <c r="B1181" t="str">
        <f>"LK2877"</f>
        <v>LK2877</v>
      </c>
      <c r="C1181" t="s">
        <v>1151</v>
      </c>
    </row>
    <row r="1182" spans="1:3" x14ac:dyDescent="0.25">
      <c r="A1182" t="str">
        <f>"0611835818100"</f>
        <v>0611835818100</v>
      </c>
      <c r="B1182" t="str">
        <f>"LK1517"</f>
        <v>LK1517</v>
      </c>
      <c r="C1182" t="s">
        <v>1152</v>
      </c>
    </row>
    <row r="1183" spans="1:3" x14ac:dyDescent="0.25">
      <c r="A1183" t="str">
        <f>"0611835820100"</f>
        <v>0611835820100</v>
      </c>
      <c r="B1183" t="str">
        <f>"LK2878"</f>
        <v>LK2878</v>
      </c>
      <c r="C1183" t="s">
        <v>1153</v>
      </c>
    </row>
    <row r="1184" spans="1:3" x14ac:dyDescent="0.25">
      <c r="A1184" t="str">
        <f>"0611835821100"</f>
        <v>0611835821100</v>
      </c>
      <c r="B1184" t="str">
        <f>"LK2879"</f>
        <v>LK2879</v>
      </c>
      <c r="C1184" t="s">
        <v>1154</v>
      </c>
    </row>
    <row r="1185" spans="1:3" x14ac:dyDescent="0.25">
      <c r="A1185" t="str">
        <f>"0611835822100"</f>
        <v>0611835822100</v>
      </c>
      <c r="B1185" t="str">
        <f>"LK1518"</f>
        <v>LK1518</v>
      </c>
      <c r="C1185" t="s">
        <v>1155</v>
      </c>
    </row>
    <row r="1186" spans="1:3" x14ac:dyDescent="0.25">
      <c r="A1186" t="str">
        <f>"0611835823100"</f>
        <v>0611835823100</v>
      </c>
      <c r="B1186" t="str">
        <f>"LK1519"</f>
        <v>LK1519</v>
      </c>
      <c r="C1186" t="s">
        <v>1156</v>
      </c>
    </row>
    <row r="1187" spans="1:3" x14ac:dyDescent="0.25">
      <c r="A1187" t="str">
        <f>"0611862801050"</f>
        <v>0611862801050</v>
      </c>
      <c r="B1187" t="str">
        <f>"CR4138"</f>
        <v>CR4138</v>
      </c>
      <c r="C1187" t="s">
        <v>2145</v>
      </c>
    </row>
    <row r="1188" spans="1:3" x14ac:dyDescent="0.25">
      <c r="A1188" t="str">
        <f>"0611862817050"</f>
        <v>0611862817050</v>
      </c>
      <c r="B1188" t="str">
        <f>"CE0442"</f>
        <v>CE0442</v>
      </c>
      <c r="C1188" t="s">
        <v>1157</v>
      </c>
    </row>
    <row r="1189" spans="1:3" x14ac:dyDescent="0.25">
      <c r="A1189" t="str">
        <f>"0611862818050"</f>
        <v>0611862818050</v>
      </c>
      <c r="B1189" t="str">
        <f>"CE0443"</f>
        <v>CE0443</v>
      </c>
      <c r="C1189" t="s">
        <v>1158</v>
      </c>
    </row>
    <row r="1190" spans="1:3" x14ac:dyDescent="0.25">
      <c r="A1190" t="str">
        <f>"0611862819050"</f>
        <v>0611862819050</v>
      </c>
      <c r="B1190" t="str">
        <f>"CE0813"</f>
        <v>CE0813</v>
      </c>
      <c r="C1190" t="s">
        <v>1159</v>
      </c>
    </row>
    <row r="1191" spans="1:3" x14ac:dyDescent="0.25">
      <c r="A1191" t="str">
        <f>"0611862820050"</f>
        <v>0611862820050</v>
      </c>
      <c r="B1191" t="str">
        <f>"CE1232"</f>
        <v>CE1232</v>
      </c>
      <c r="C1191" t="s">
        <v>1160</v>
      </c>
    </row>
    <row r="1192" spans="1:3" x14ac:dyDescent="0.25">
      <c r="A1192" t="str">
        <f>"0611862822050"</f>
        <v>0611862822050</v>
      </c>
      <c r="B1192" t="str">
        <f>"CE0781"</f>
        <v>CE0781</v>
      </c>
      <c r="C1192" t="s">
        <v>1161</v>
      </c>
    </row>
    <row r="1193" spans="1:3" x14ac:dyDescent="0.25">
      <c r="A1193" t="str">
        <f>"0611836040100"</f>
        <v>0611836040100</v>
      </c>
      <c r="B1193" t="str">
        <f>"LK2888"</f>
        <v>LK2888</v>
      </c>
      <c r="C1193" t="s">
        <v>1287</v>
      </c>
    </row>
    <row r="1194" spans="1:3" x14ac:dyDescent="0.25">
      <c r="A1194" t="str">
        <f>"0611862940050"</f>
        <v>0611862940050</v>
      </c>
      <c r="B1194" t="str">
        <f>"CE1602"</f>
        <v>CE1602</v>
      </c>
      <c r="C1194" t="s">
        <v>1162</v>
      </c>
    </row>
    <row r="1195" spans="1:3" x14ac:dyDescent="0.25">
      <c r="A1195" t="str">
        <f>"0611862942050"</f>
        <v>0611862942050</v>
      </c>
      <c r="B1195" t="str">
        <f>"CE0726"</f>
        <v>CE0726</v>
      </c>
      <c r="C1195" t="s">
        <v>1163</v>
      </c>
    </row>
    <row r="1196" spans="1:3" x14ac:dyDescent="0.25">
      <c r="A1196" t="str">
        <f>"0611862943050"</f>
        <v>0611862943050</v>
      </c>
      <c r="B1196" t="str">
        <f>"CE0727"</f>
        <v>CE0727</v>
      </c>
      <c r="C1196" t="s">
        <v>1164</v>
      </c>
    </row>
    <row r="1197" spans="1:3" x14ac:dyDescent="0.25">
      <c r="A1197" t="str">
        <f>"0611884276050"</f>
        <v>0611884276050</v>
      </c>
      <c r="B1197" t="str">
        <f>"CE1751"</f>
        <v>CE1751</v>
      </c>
      <c r="C1197" t="s">
        <v>1165</v>
      </c>
    </row>
    <row r="1198" spans="1:3" x14ac:dyDescent="0.25">
      <c r="A1198" t="str">
        <f>"0611884277050"</f>
        <v>0611884277050</v>
      </c>
      <c r="B1198" t="str">
        <f>"CE1752"</f>
        <v>CE1752</v>
      </c>
      <c r="C1198" t="s">
        <v>1166</v>
      </c>
    </row>
    <row r="1199" spans="1:3" x14ac:dyDescent="0.25">
      <c r="A1199" t="str">
        <f>"0611893612050"</f>
        <v>0611893612050</v>
      </c>
      <c r="B1199" t="str">
        <f>"CE1788"</f>
        <v>CE1788</v>
      </c>
      <c r="C1199" t="s">
        <v>1167</v>
      </c>
    </row>
    <row r="1200" spans="1:3" x14ac:dyDescent="0.25">
      <c r="A1200" t="str">
        <f>"0611862945050"</f>
        <v>0611862945050</v>
      </c>
      <c r="B1200" t="str">
        <f>"CE1377"</f>
        <v>CE1377</v>
      </c>
      <c r="C1200" t="s">
        <v>1168</v>
      </c>
    </row>
    <row r="1201" spans="1:3" x14ac:dyDescent="0.25">
      <c r="A1201" t="str">
        <f>"0611862946050"</f>
        <v>0611862946050</v>
      </c>
      <c r="B1201" t="str">
        <f>"CE1680"</f>
        <v>CE1680</v>
      </c>
      <c r="C1201" t="s">
        <v>1169</v>
      </c>
    </row>
    <row r="1202" spans="1:3" x14ac:dyDescent="0.25">
      <c r="A1202" t="str">
        <f>"0611862947050"</f>
        <v>0611862947050</v>
      </c>
      <c r="B1202" t="str">
        <f>"CE1274"</f>
        <v>CE1274</v>
      </c>
      <c r="C1202" t="s">
        <v>1170</v>
      </c>
    </row>
    <row r="1203" spans="1:3" x14ac:dyDescent="0.25">
      <c r="A1203" t="str">
        <f>"0611862949050"</f>
        <v>0611862949050</v>
      </c>
      <c r="B1203" t="str">
        <f>"CE0814"</f>
        <v>CE0814</v>
      </c>
      <c r="C1203" t="s">
        <v>1171</v>
      </c>
    </row>
    <row r="1204" spans="1:3" x14ac:dyDescent="0.25">
      <c r="A1204" t="str">
        <f>"0611862950050"</f>
        <v>0611862950050</v>
      </c>
      <c r="B1204" t="str">
        <f>"CE1211"</f>
        <v>CE1211</v>
      </c>
      <c r="C1204" t="s">
        <v>1172</v>
      </c>
    </row>
    <row r="1205" spans="1:3" x14ac:dyDescent="0.25">
      <c r="A1205" t="str">
        <f>"0611884278050"</f>
        <v>0611884278050</v>
      </c>
      <c r="B1205" t="str">
        <f>"CE1753"</f>
        <v>CE1753</v>
      </c>
      <c r="C1205" t="s">
        <v>1173</v>
      </c>
    </row>
    <row r="1206" spans="1:3" x14ac:dyDescent="0.25">
      <c r="A1206" t="str">
        <f>"0611862951050"</f>
        <v>0611862951050</v>
      </c>
      <c r="B1206" t="str">
        <f>"CE1624"</f>
        <v>CE1624</v>
      </c>
      <c r="C1206" t="s">
        <v>1174</v>
      </c>
    </row>
    <row r="1207" spans="1:3" x14ac:dyDescent="0.25">
      <c r="A1207" t="str">
        <f>"0611862952050"</f>
        <v>0611862952050</v>
      </c>
      <c r="B1207" t="str">
        <f>"CE0728"</f>
        <v>CE0728</v>
      </c>
      <c r="C1207" t="s">
        <v>1175</v>
      </c>
    </row>
    <row r="1208" spans="1:3" x14ac:dyDescent="0.25">
      <c r="A1208" t="str">
        <f>"0611862954050"</f>
        <v>0611862954050</v>
      </c>
      <c r="B1208" t="str">
        <f>"CE1398"</f>
        <v>CE1398</v>
      </c>
      <c r="C1208" t="s">
        <v>1176</v>
      </c>
    </row>
    <row r="1209" spans="1:3" x14ac:dyDescent="0.25">
      <c r="A1209" t="str">
        <f>"0611862955050"</f>
        <v>0611862955050</v>
      </c>
      <c r="B1209" t="str">
        <f>"CE1396"</f>
        <v>CE1396</v>
      </c>
      <c r="C1209" t="s">
        <v>1177</v>
      </c>
    </row>
    <row r="1210" spans="1:3" x14ac:dyDescent="0.25">
      <c r="A1210" t="str">
        <f>"0611862956050"</f>
        <v>0611862956050</v>
      </c>
      <c r="B1210" t="str">
        <f>"CE1395"</f>
        <v>CE1395</v>
      </c>
      <c r="C1210" t="s">
        <v>1178</v>
      </c>
    </row>
    <row r="1211" spans="1:3" x14ac:dyDescent="0.25">
      <c r="A1211" t="str">
        <f>"0611862957050"</f>
        <v>0611862957050</v>
      </c>
      <c r="B1211" t="str">
        <f>"CE1397"</f>
        <v>CE1397</v>
      </c>
      <c r="C1211" t="s">
        <v>1179</v>
      </c>
    </row>
    <row r="1212" spans="1:3" x14ac:dyDescent="0.25">
      <c r="A1212" t="str">
        <f>"0611893613050"</f>
        <v>0611893613050</v>
      </c>
      <c r="B1212" t="str">
        <f>"CE1780"</f>
        <v>CE1780</v>
      </c>
      <c r="C1212" t="s">
        <v>1180</v>
      </c>
    </row>
    <row r="1213" spans="1:3" x14ac:dyDescent="0.25">
      <c r="A1213" t="str">
        <f>"0611862959050"</f>
        <v>0611862959050</v>
      </c>
      <c r="B1213" t="str">
        <f>"CE0729"</f>
        <v>CE0729</v>
      </c>
      <c r="C1213" t="s">
        <v>1181</v>
      </c>
    </row>
    <row r="1214" spans="1:3" x14ac:dyDescent="0.25">
      <c r="A1214" t="str">
        <f>"0611862960050"</f>
        <v>0611862960050</v>
      </c>
      <c r="B1214" t="str">
        <f>"CE0730"</f>
        <v>CE0730</v>
      </c>
      <c r="C1214" t="s">
        <v>1182</v>
      </c>
    </row>
    <row r="1215" spans="1:3" x14ac:dyDescent="0.25">
      <c r="A1215" t="str">
        <f>"0611862962050"</f>
        <v>0611862962050</v>
      </c>
      <c r="B1215" t="str">
        <f>"CE0732"</f>
        <v>CE0732</v>
      </c>
      <c r="C1215" t="s">
        <v>1183</v>
      </c>
    </row>
    <row r="1216" spans="1:3" x14ac:dyDescent="0.25">
      <c r="A1216" t="str">
        <f>"0611862967050"</f>
        <v>0611862967050</v>
      </c>
      <c r="B1216" t="str">
        <f>"CE1389"</f>
        <v>CE1389</v>
      </c>
      <c r="C1216" t="s">
        <v>1184</v>
      </c>
    </row>
    <row r="1217" spans="1:3" x14ac:dyDescent="0.25">
      <c r="A1217" t="str">
        <f>"0611862968050"</f>
        <v>0611862968050</v>
      </c>
      <c r="B1217" t="str">
        <f>"CE1502"</f>
        <v>CE1502</v>
      </c>
      <c r="C1217" t="s">
        <v>1185</v>
      </c>
    </row>
    <row r="1218" spans="1:3" x14ac:dyDescent="0.25">
      <c r="A1218" t="str">
        <f>"0611862969050"</f>
        <v>0611862969050</v>
      </c>
      <c r="B1218" t="str">
        <f>"CE0888"</f>
        <v>CE0888</v>
      </c>
      <c r="C1218" t="s">
        <v>1186</v>
      </c>
    </row>
    <row r="1219" spans="1:3" x14ac:dyDescent="0.25">
      <c r="A1219" t="str">
        <f>"0611862971050"</f>
        <v>0611862971050</v>
      </c>
      <c r="B1219" t="str">
        <f>"CE1681"</f>
        <v>CE1681</v>
      </c>
      <c r="C1219" t="s">
        <v>1187</v>
      </c>
    </row>
    <row r="1220" spans="1:3" x14ac:dyDescent="0.25">
      <c r="A1220" t="str">
        <f>"0611884279050"</f>
        <v>0611884279050</v>
      </c>
      <c r="B1220" t="str">
        <f>"CE1754"</f>
        <v>CE1754</v>
      </c>
      <c r="C1220" t="s">
        <v>1188</v>
      </c>
    </row>
    <row r="1221" spans="1:3" x14ac:dyDescent="0.25">
      <c r="A1221" t="str">
        <f>"0611862972050"</f>
        <v>0611862972050</v>
      </c>
      <c r="B1221" t="str">
        <f>"CE1383"</f>
        <v>CE1383</v>
      </c>
      <c r="C1221" t="s">
        <v>1189</v>
      </c>
    </row>
    <row r="1222" spans="1:3" x14ac:dyDescent="0.25">
      <c r="A1222" t="str">
        <f>"0611862973050"</f>
        <v>0611862973050</v>
      </c>
      <c r="B1222" t="str">
        <f>"CE1382"</f>
        <v>CE1382</v>
      </c>
      <c r="C1222" t="s">
        <v>1190</v>
      </c>
    </row>
    <row r="1223" spans="1:3" x14ac:dyDescent="0.25">
      <c r="A1223" t="str">
        <f>"0611893614050"</f>
        <v>0611893614050</v>
      </c>
      <c r="B1223" t="str">
        <f>"CE1781"</f>
        <v>CE1781</v>
      </c>
      <c r="C1223" t="s">
        <v>1191</v>
      </c>
    </row>
    <row r="1224" spans="1:3" x14ac:dyDescent="0.25">
      <c r="A1224" t="str">
        <f>"0611862975050"</f>
        <v>0611862975050</v>
      </c>
      <c r="B1224" t="str">
        <f>"CE0908"</f>
        <v>CE0908</v>
      </c>
      <c r="C1224" t="s">
        <v>1192</v>
      </c>
    </row>
    <row r="1225" spans="1:3" x14ac:dyDescent="0.25">
      <c r="A1225" t="str">
        <f>"0611862976050"</f>
        <v>0611862976050</v>
      </c>
      <c r="B1225" t="str">
        <f>"CE1512"</f>
        <v>CE1512</v>
      </c>
      <c r="C1225" t="s">
        <v>1193</v>
      </c>
    </row>
    <row r="1226" spans="1:3" x14ac:dyDescent="0.25">
      <c r="A1226" t="str">
        <f>"0611862977050"</f>
        <v>0611862977050</v>
      </c>
      <c r="B1226" t="str">
        <f>"CE0736"</f>
        <v>CE0736</v>
      </c>
      <c r="C1226" t="s">
        <v>1194</v>
      </c>
    </row>
    <row r="1227" spans="1:3" x14ac:dyDescent="0.25">
      <c r="A1227" t="str">
        <f>"0611862979050"</f>
        <v>0611862979050</v>
      </c>
      <c r="B1227" t="str">
        <f>"CE0737"</f>
        <v>CE0737</v>
      </c>
      <c r="C1227" t="s">
        <v>1195</v>
      </c>
    </row>
    <row r="1228" spans="1:3" x14ac:dyDescent="0.25">
      <c r="A1228" t="str">
        <f>"0611862980050"</f>
        <v>0611862980050</v>
      </c>
      <c r="B1228" t="str">
        <f>"CE1513"</f>
        <v>CE1513</v>
      </c>
      <c r="C1228" t="s">
        <v>1196</v>
      </c>
    </row>
    <row r="1229" spans="1:3" x14ac:dyDescent="0.25">
      <c r="A1229" t="str">
        <f>"0611862982050"</f>
        <v>0611862982050</v>
      </c>
      <c r="B1229" t="str">
        <f>"CE0889"</f>
        <v>CE0889</v>
      </c>
      <c r="C1229" t="s">
        <v>1197</v>
      </c>
    </row>
    <row r="1230" spans="1:3" x14ac:dyDescent="0.25">
      <c r="A1230" t="str">
        <f>"0611862983050"</f>
        <v>0611862983050</v>
      </c>
      <c r="B1230" t="str">
        <f>"CE1503"</f>
        <v>CE1503</v>
      </c>
      <c r="C1230" t="s">
        <v>1198</v>
      </c>
    </row>
    <row r="1231" spans="1:3" x14ac:dyDescent="0.25">
      <c r="A1231" t="str">
        <f>"0611862984050"</f>
        <v>0611862984050</v>
      </c>
      <c r="B1231" t="str">
        <f>"CE1682"</f>
        <v>CE1682</v>
      </c>
      <c r="C1231" t="s">
        <v>1199</v>
      </c>
    </row>
    <row r="1232" spans="1:3" x14ac:dyDescent="0.25">
      <c r="A1232" t="str">
        <f>"0611862985050"</f>
        <v>0611862985050</v>
      </c>
      <c r="B1232" t="str">
        <f>"CE1683"</f>
        <v>CE1683</v>
      </c>
      <c r="C1232" t="s">
        <v>1200</v>
      </c>
    </row>
    <row r="1233" spans="1:3" x14ac:dyDescent="0.25">
      <c r="A1233" t="str">
        <f>"0611884280050"</f>
        <v>0611884280050</v>
      </c>
      <c r="B1233" t="str">
        <f>"CE1755"</f>
        <v>CE1755</v>
      </c>
      <c r="C1233" t="s">
        <v>1201</v>
      </c>
    </row>
    <row r="1234" spans="1:3" x14ac:dyDescent="0.25">
      <c r="A1234" t="str">
        <f>"0611862986050"</f>
        <v>0611862986050</v>
      </c>
      <c r="B1234" t="str">
        <f>"CE1684"</f>
        <v>CE1684</v>
      </c>
      <c r="C1234" t="s">
        <v>1202</v>
      </c>
    </row>
    <row r="1235" spans="1:3" x14ac:dyDescent="0.25">
      <c r="A1235" t="str">
        <f>"0611862987050"</f>
        <v>0611862987050</v>
      </c>
      <c r="B1235" t="str">
        <f>"CE1514"</f>
        <v>CE1514</v>
      </c>
      <c r="C1235" t="s">
        <v>1203</v>
      </c>
    </row>
    <row r="1236" spans="1:3" x14ac:dyDescent="0.25">
      <c r="A1236" t="str">
        <f>"0611862988050"</f>
        <v>0611862988050</v>
      </c>
      <c r="B1236" t="str">
        <f>"CE1515"</f>
        <v>CE1515</v>
      </c>
      <c r="C1236" t="s">
        <v>1204</v>
      </c>
    </row>
    <row r="1237" spans="1:3" x14ac:dyDescent="0.25">
      <c r="A1237" t="str">
        <f>"0611862990050"</f>
        <v>0611862990050</v>
      </c>
      <c r="B1237" t="str">
        <f>"CE1516"</f>
        <v>CE1516</v>
      </c>
      <c r="C1237" t="s">
        <v>1205</v>
      </c>
    </row>
    <row r="1238" spans="1:3" x14ac:dyDescent="0.25">
      <c r="A1238" t="str">
        <f>"0611862991050"</f>
        <v>0611862991050</v>
      </c>
      <c r="B1238" t="str">
        <f>"CE1222"</f>
        <v>CE1222</v>
      </c>
      <c r="C1238" t="s">
        <v>1206</v>
      </c>
    </row>
    <row r="1239" spans="1:3" x14ac:dyDescent="0.25">
      <c r="A1239" t="str">
        <f>"0611862993050"</f>
        <v>0611862993050</v>
      </c>
      <c r="B1239" t="str">
        <f>"CE1504"</f>
        <v>CE1504</v>
      </c>
      <c r="C1239" t="s">
        <v>1207</v>
      </c>
    </row>
    <row r="1240" spans="1:3" x14ac:dyDescent="0.25">
      <c r="A1240" t="str">
        <f>"0611862994050"</f>
        <v>0611862994050</v>
      </c>
      <c r="B1240" t="str">
        <f>"CE1603"</f>
        <v>CE1603</v>
      </c>
      <c r="C1240" t="s">
        <v>1208</v>
      </c>
    </row>
    <row r="1241" spans="1:3" x14ac:dyDescent="0.25">
      <c r="A1241" t="str">
        <f>"0611862995050"</f>
        <v>0611862995050</v>
      </c>
      <c r="B1241" t="str">
        <f>"CE0890"</f>
        <v>CE0890</v>
      </c>
      <c r="C1241" t="s">
        <v>1209</v>
      </c>
    </row>
    <row r="1242" spans="1:3" x14ac:dyDescent="0.25">
      <c r="A1242" t="str">
        <f>"0611862997050"</f>
        <v>0611862997050</v>
      </c>
      <c r="B1242" t="str">
        <f>"CE0742"</f>
        <v>CE0742</v>
      </c>
      <c r="C1242" t="s">
        <v>1210</v>
      </c>
    </row>
    <row r="1243" spans="1:3" x14ac:dyDescent="0.25">
      <c r="A1243" t="str">
        <f>"0611862998050"</f>
        <v>0611862998050</v>
      </c>
      <c r="B1243" t="str">
        <f>"CE1381"</f>
        <v>CE1381</v>
      </c>
      <c r="C1243" t="s">
        <v>1211</v>
      </c>
    </row>
    <row r="1244" spans="1:3" x14ac:dyDescent="0.25">
      <c r="A1244" t="str">
        <f>"0611862999050"</f>
        <v>0611862999050</v>
      </c>
      <c r="B1244" t="str">
        <f>"CE0892"</f>
        <v>CE0892</v>
      </c>
      <c r="C1244" t="s">
        <v>1212</v>
      </c>
    </row>
    <row r="1245" spans="1:3" x14ac:dyDescent="0.25">
      <c r="A1245" t="str">
        <f>"0611893615050"</f>
        <v>0611893615050</v>
      </c>
      <c r="B1245" t="str">
        <f>"CE1783"</f>
        <v>CE1783</v>
      </c>
      <c r="C1245" t="s">
        <v>1213</v>
      </c>
    </row>
    <row r="1246" spans="1:3" x14ac:dyDescent="0.25">
      <c r="A1246" t="str">
        <f>"0611893616050"</f>
        <v>0611893616050</v>
      </c>
      <c r="B1246" t="str">
        <f>"CE1784"</f>
        <v>CE1784</v>
      </c>
      <c r="C1246" t="s">
        <v>1214</v>
      </c>
    </row>
    <row r="1247" spans="1:3" x14ac:dyDescent="0.25">
      <c r="A1247" t="str">
        <f>"0611893617050"</f>
        <v>0611893617050</v>
      </c>
      <c r="B1247" t="str">
        <f>"CE1785"</f>
        <v>CE1785</v>
      </c>
      <c r="C1247" t="s">
        <v>1215</v>
      </c>
    </row>
    <row r="1248" spans="1:3" x14ac:dyDescent="0.25">
      <c r="A1248" t="str">
        <f>"0611863002050"</f>
        <v>0611863002050</v>
      </c>
      <c r="B1248" t="str">
        <f>"CE0744"</f>
        <v>CE0744</v>
      </c>
      <c r="C1248" t="s">
        <v>1216</v>
      </c>
    </row>
    <row r="1249" spans="1:3" x14ac:dyDescent="0.25">
      <c r="A1249" t="str">
        <f>"0611863003050"</f>
        <v>0611863003050</v>
      </c>
      <c r="B1249" t="str">
        <f>"CE1213"</f>
        <v>CE1213</v>
      </c>
      <c r="C1249" t="s">
        <v>1217</v>
      </c>
    </row>
    <row r="1250" spans="1:3" x14ac:dyDescent="0.25">
      <c r="A1250" t="str">
        <f>"0611863005050"</f>
        <v>0611863005050</v>
      </c>
      <c r="B1250" t="str">
        <f>"CE1212"</f>
        <v>CE1212</v>
      </c>
      <c r="C1250" t="s">
        <v>1218</v>
      </c>
    </row>
    <row r="1251" spans="1:3" x14ac:dyDescent="0.25">
      <c r="A1251" t="str">
        <f>"0611863006050"</f>
        <v>0611863006050</v>
      </c>
      <c r="B1251" t="str">
        <f>"CE0746"</f>
        <v>CE0746</v>
      </c>
      <c r="C1251" t="s">
        <v>1219</v>
      </c>
    </row>
    <row r="1252" spans="1:3" x14ac:dyDescent="0.25">
      <c r="A1252" t="str">
        <f>"0611863009050"</f>
        <v>0611863009050</v>
      </c>
      <c r="B1252" t="str">
        <f>"CE0818"</f>
        <v>CE0818</v>
      </c>
      <c r="C1252" t="s">
        <v>1220</v>
      </c>
    </row>
    <row r="1253" spans="1:3" x14ac:dyDescent="0.25">
      <c r="A1253" t="str">
        <f>"0611863011050"</f>
        <v>0611863011050</v>
      </c>
      <c r="B1253" t="str">
        <f>"CE0819"</f>
        <v>CE0819</v>
      </c>
      <c r="C1253" t="s">
        <v>1221</v>
      </c>
    </row>
    <row r="1254" spans="1:3" x14ac:dyDescent="0.25">
      <c r="A1254" t="str">
        <f>"0611863012050"</f>
        <v>0611863012050</v>
      </c>
      <c r="B1254" t="str">
        <f>"CE0912"</f>
        <v>CE0912</v>
      </c>
      <c r="C1254" t="s">
        <v>1222</v>
      </c>
    </row>
    <row r="1255" spans="1:3" x14ac:dyDescent="0.25">
      <c r="A1255" t="str">
        <f>"0611863013050"</f>
        <v>0611863013050</v>
      </c>
      <c r="B1255" t="str">
        <f>"CE1509"</f>
        <v>CE1509</v>
      </c>
      <c r="C1255" t="s">
        <v>1223</v>
      </c>
    </row>
    <row r="1256" spans="1:3" x14ac:dyDescent="0.25">
      <c r="A1256" t="str">
        <f>"0611863014050"</f>
        <v>0611863014050</v>
      </c>
      <c r="B1256" t="str">
        <f>"CE1414"</f>
        <v>CE1414</v>
      </c>
      <c r="C1256" t="s">
        <v>1224</v>
      </c>
    </row>
    <row r="1257" spans="1:3" x14ac:dyDescent="0.25">
      <c r="A1257" t="str">
        <f>"0611863016050"</f>
        <v>0611863016050</v>
      </c>
      <c r="B1257" t="str">
        <f>"CE1276"</f>
        <v>CE1276</v>
      </c>
      <c r="C1257" t="s">
        <v>1225</v>
      </c>
    </row>
    <row r="1258" spans="1:3" x14ac:dyDescent="0.25">
      <c r="A1258" t="str">
        <f>"0611863017050"</f>
        <v>0611863017050</v>
      </c>
      <c r="B1258" t="str">
        <f>"CE0748"</f>
        <v>CE0748</v>
      </c>
      <c r="C1258" t="s">
        <v>1226</v>
      </c>
    </row>
    <row r="1259" spans="1:3" x14ac:dyDescent="0.25">
      <c r="A1259" t="str">
        <f>"0611863018050"</f>
        <v>0611863018050</v>
      </c>
      <c r="B1259" t="str">
        <f>"CE1393"</f>
        <v>CE1393</v>
      </c>
      <c r="C1259" t="s">
        <v>1227</v>
      </c>
    </row>
    <row r="1260" spans="1:3" x14ac:dyDescent="0.25">
      <c r="A1260" t="str">
        <f>"0611893618050"</f>
        <v>0611893618050</v>
      </c>
      <c r="B1260" t="str">
        <f>"CE1786"</f>
        <v>CE1786</v>
      </c>
      <c r="C1260" t="s">
        <v>1228</v>
      </c>
    </row>
    <row r="1261" spans="1:3" x14ac:dyDescent="0.25">
      <c r="A1261" t="str">
        <f>"0611863021050"</f>
        <v>0611863021050</v>
      </c>
      <c r="B1261" t="str">
        <f>"CE0749"</f>
        <v>CE0749</v>
      </c>
      <c r="C1261" t="s">
        <v>1229</v>
      </c>
    </row>
    <row r="1262" spans="1:3" x14ac:dyDescent="0.25">
      <c r="A1262" t="str">
        <f>"0611863022050"</f>
        <v>0611863022050</v>
      </c>
      <c r="B1262" t="str">
        <f>"CE0750"</f>
        <v>CE0750</v>
      </c>
      <c r="C1262" t="s">
        <v>1230</v>
      </c>
    </row>
    <row r="1263" spans="1:3" x14ac:dyDescent="0.25">
      <c r="A1263" t="str">
        <f>"0611863023050"</f>
        <v>0611863023050</v>
      </c>
      <c r="B1263" t="str">
        <f>"CE0751"</f>
        <v>CE0751</v>
      </c>
      <c r="C1263" t="s">
        <v>1231</v>
      </c>
    </row>
    <row r="1264" spans="1:3" x14ac:dyDescent="0.25">
      <c r="A1264" t="str">
        <f>"0611893619050"</f>
        <v>0611893619050</v>
      </c>
      <c r="B1264" t="str">
        <f>"CE1787"</f>
        <v>CE1787</v>
      </c>
      <c r="C1264" t="s">
        <v>1232</v>
      </c>
    </row>
    <row r="1265" spans="1:3" x14ac:dyDescent="0.25">
      <c r="A1265" t="str">
        <f>"0611863026050"</f>
        <v>0611863026050</v>
      </c>
      <c r="B1265" t="str">
        <f>"CE1220"</f>
        <v>CE1220</v>
      </c>
      <c r="C1265" t="s">
        <v>1233</v>
      </c>
    </row>
    <row r="1266" spans="1:3" x14ac:dyDescent="0.25">
      <c r="A1266" t="str">
        <f>"0611863027050"</f>
        <v>0611863027050</v>
      </c>
      <c r="B1266" t="str">
        <f>"CE0821"</f>
        <v>CE0821</v>
      </c>
      <c r="C1266" t="s">
        <v>1234</v>
      </c>
    </row>
    <row r="1267" spans="1:3" x14ac:dyDescent="0.25">
      <c r="A1267" t="str">
        <f>"0611863028050"</f>
        <v>0611863028050</v>
      </c>
      <c r="B1267" t="str">
        <f>"CE0914"</f>
        <v>CE0914</v>
      </c>
      <c r="C1267" t="s">
        <v>1235</v>
      </c>
    </row>
    <row r="1268" spans="1:3" x14ac:dyDescent="0.25">
      <c r="A1268" t="str">
        <f>"0611863030050"</f>
        <v>0611863030050</v>
      </c>
      <c r="B1268" t="str">
        <f>"CE1391"</f>
        <v>CE1391</v>
      </c>
      <c r="C1268" t="s">
        <v>1236</v>
      </c>
    </row>
    <row r="1269" spans="1:3" x14ac:dyDescent="0.25">
      <c r="A1269" t="str">
        <f>"0611863031050"</f>
        <v>0611863031050</v>
      </c>
      <c r="B1269" t="str">
        <f>"CE1387"</f>
        <v>CE1387</v>
      </c>
      <c r="C1269" t="s">
        <v>1237</v>
      </c>
    </row>
    <row r="1270" spans="1:3" x14ac:dyDescent="0.25">
      <c r="A1270" t="str">
        <f>"0611863032050"</f>
        <v>0611863032050</v>
      </c>
      <c r="B1270" t="str">
        <f>"CE1226"</f>
        <v>CE1226</v>
      </c>
      <c r="C1270" t="s">
        <v>1238</v>
      </c>
    </row>
    <row r="1271" spans="1:3" x14ac:dyDescent="0.25">
      <c r="A1271" t="str">
        <f>"0611863033050"</f>
        <v>0611863033050</v>
      </c>
      <c r="B1271" t="str">
        <f>"CE1604"</f>
        <v>CE1604</v>
      </c>
      <c r="C1271" t="s">
        <v>1239</v>
      </c>
    </row>
    <row r="1272" spans="1:3" x14ac:dyDescent="0.25">
      <c r="A1272" t="str">
        <f>"0611863034050"</f>
        <v>0611863034050</v>
      </c>
      <c r="B1272" t="str">
        <f>"CE0895"</f>
        <v>CE0895</v>
      </c>
      <c r="C1272" t="s">
        <v>1240</v>
      </c>
    </row>
    <row r="1273" spans="1:3" x14ac:dyDescent="0.25">
      <c r="A1273" t="str">
        <f>"0611863035050"</f>
        <v>0611863035050</v>
      </c>
      <c r="B1273" t="str">
        <f>"CE0916"</f>
        <v>CE0916</v>
      </c>
      <c r="C1273" t="s">
        <v>1241</v>
      </c>
    </row>
    <row r="1274" spans="1:3" x14ac:dyDescent="0.25">
      <c r="A1274" t="str">
        <f>"0611863036050"</f>
        <v>0611863036050</v>
      </c>
      <c r="B1274" t="str">
        <f>"CE0896"</f>
        <v>CE0896</v>
      </c>
      <c r="C1274" t="s">
        <v>1242</v>
      </c>
    </row>
    <row r="1275" spans="1:3" x14ac:dyDescent="0.25">
      <c r="A1275" t="str">
        <f>"0611863040050"</f>
        <v>0611863040050</v>
      </c>
      <c r="B1275" t="str">
        <f>"CE1518"</f>
        <v>CE1518</v>
      </c>
      <c r="C1275" t="s">
        <v>1243</v>
      </c>
    </row>
    <row r="1276" spans="1:3" x14ac:dyDescent="0.25">
      <c r="A1276" t="str">
        <f>"0611863042050"</f>
        <v>0611863042050</v>
      </c>
      <c r="B1276" t="str">
        <f>"CE1505"</f>
        <v>CE1505</v>
      </c>
      <c r="C1276" t="s">
        <v>1244</v>
      </c>
    </row>
    <row r="1277" spans="1:3" x14ac:dyDescent="0.25">
      <c r="A1277" t="str">
        <f>"0611863043050"</f>
        <v>0611863043050</v>
      </c>
      <c r="B1277" t="str">
        <f>"CE1386"</f>
        <v>CE1386</v>
      </c>
      <c r="C1277" t="s">
        <v>1245</v>
      </c>
    </row>
    <row r="1278" spans="1:3" x14ac:dyDescent="0.25">
      <c r="A1278" t="str">
        <f>"0611863044050"</f>
        <v>0611863044050</v>
      </c>
      <c r="B1278" t="str">
        <f>"CE1221"</f>
        <v>CE1221</v>
      </c>
      <c r="C1278" t="s">
        <v>1246</v>
      </c>
    </row>
    <row r="1279" spans="1:3" x14ac:dyDescent="0.25">
      <c r="A1279" t="str">
        <f>"0611863045050"</f>
        <v>0611863045050</v>
      </c>
      <c r="B1279" t="str">
        <f>"CE1277"</f>
        <v>CE1277</v>
      </c>
      <c r="C1279" t="s">
        <v>1247</v>
      </c>
    </row>
    <row r="1280" spans="1:3" x14ac:dyDescent="0.25">
      <c r="A1280" t="str">
        <f>"0611863046050"</f>
        <v>0611863046050</v>
      </c>
      <c r="B1280" t="str">
        <f>"CE1605"</f>
        <v>CE1605</v>
      </c>
      <c r="C1280" t="s">
        <v>1248</v>
      </c>
    </row>
    <row r="1281" spans="1:3" x14ac:dyDescent="0.25">
      <c r="A1281" t="str">
        <f>"0611863065050"</f>
        <v>0611863065050</v>
      </c>
      <c r="B1281" t="str">
        <f>"CE1649"</f>
        <v>CE1649</v>
      </c>
      <c r="C1281" t="s">
        <v>1249</v>
      </c>
    </row>
    <row r="1282" spans="1:3" x14ac:dyDescent="0.25">
      <c r="A1282" t="str">
        <f>"0611863066050"</f>
        <v>0611863066050</v>
      </c>
      <c r="B1282" t="str">
        <f>"CE0445"</f>
        <v>CE0445</v>
      </c>
      <c r="C1282" t="s">
        <v>1250</v>
      </c>
    </row>
    <row r="1283" spans="1:3" x14ac:dyDescent="0.25">
      <c r="A1283" t="str">
        <f>"0611863067050"</f>
        <v>0611863067050</v>
      </c>
      <c r="B1283" t="str">
        <f>"CE0446"</f>
        <v>CE0446</v>
      </c>
      <c r="C1283" t="s">
        <v>1251</v>
      </c>
    </row>
    <row r="1284" spans="1:3" x14ac:dyDescent="0.25">
      <c r="A1284" t="str">
        <f>"0611863068050"</f>
        <v>0611863068050</v>
      </c>
      <c r="B1284" t="str">
        <f>"CE1636"</f>
        <v>CE1636</v>
      </c>
      <c r="C1284" t="s">
        <v>1252</v>
      </c>
    </row>
    <row r="1285" spans="1:3" x14ac:dyDescent="0.25">
      <c r="A1285" t="str">
        <f>"0611863069050"</f>
        <v>0611863069050</v>
      </c>
      <c r="B1285" t="str">
        <f>"CE0447"</f>
        <v>CE0447</v>
      </c>
      <c r="C1285" t="s">
        <v>1253</v>
      </c>
    </row>
    <row r="1286" spans="1:3" x14ac:dyDescent="0.25">
      <c r="A1286" t="str">
        <f>"0611863070050"</f>
        <v>0611863070050</v>
      </c>
      <c r="B1286" t="str">
        <f>"CE1348"</f>
        <v>CE1348</v>
      </c>
      <c r="C1286" t="s">
        <v>1254</v>
      </c>
    </row>
    <row r="1287" spans="1:3" x14ac:dyDescent="0.25">
      <c r="A1287" t="str">
        <f>"0611863072050"</f>
        <v>0611863072050</v>
      </c>
      <c r="B1287" t="str">
        <f>"CE0449"</f>
        <v>CE0449</v>
      </c>
      <c r="C1287" t="s">
        <v>1255</v>
      </c>
    </row>
    <row r="1288" spans="1:3" x14ac:dyDescent="0.25">
      <c r="A1288" t="str">
        <f>"0611863073050"</f>
        <v>0611863073050</v>
      </c>
      <c r="B1288" t="str">
        <f>"CE0450"</f>
        <v>CE0450</v>
      </c>
      <c r="C1288" t="s">
        <v>1256</v>
      </c>
    </row>
    <row r="1289" spans="1:3" x14ac:dyDescent="0.25">
      <c r="A1289" t="str">
        <f>"0611863074050"</f>
        <v>0611863074050</v>
      </c>
      <c r="B1289" t="str">
        <f>"CE0451"</f>
        <v>CE0451</v>
      </c>
      <c r="C1289" t="s">
        <v>1257</v>
      </c>
    </row>
    <row r="1290" spans="1:3" x14ac:dyDescent="0.25">
      <c r="A1290" t="str">
        <f>"0611863075050"</f>
        <v>0611863075050</v>
      </c>
      <c r="B1290" t="str">
        <f>"CE0452"</f>
        <v>CE0452</v>
      </c>
      <c r="C1290" t="s">
        <v>1258</v>
      </c>
    </row>
    <row r="1291" spans="1:3" x14ac:dyDescent="0.25">
      <c r="A1291" t="str">
        <f>"0611863076050"</f>
        <v>0611863076050</v>
      </c>
      <c r="B1291" t="str">
        <f>"CE0454"</f>
        <v>CE0454</v>
      </c>
      <c r="C1291" t="s">
        <v>1259</v>
      </c>
    </row>
    <row r="1292" spans="1:3" x14ac:dyDescent="0.25">
      <c r="A1292" t="str">
        <f>"0611863078050"</f>
        <v>0611863078050</v>
      </c>
      <c r="B1292" t="str">
        <f>"CE1445"</f>
        <v>CE1445</v>
      </c>
      <c r="C1292" t="s">
        <v>1260</v>
      </c>
    </row>
    <row r="1293" spans="1:3" x14ac:dyDescent="0.25">
      <c r="A1293" t="str">
        <f>"0611863080050"</f>
        <v>0611863080050</v>
      </c>
      <c r="B1293" t="str">
        <f>"CE1650"</f>
        <v>CE1650</v>
      </c>
      <c r="C1293" t="s">
        <v>1261</v>
      </c>
    </row>
    <row r="1294" spans="1:3" x14ac:dyDescent="0.25">
      <c r="A1294" t="str">
        <f>"0611863081050"</f>
        <v>0611863081050</v>
      </c>
      <c r="B1294" t="str">
        <f>"CE1207"</f>
        <v>CE1207</v>
      </c>
      <c r="C1294" t="s">
        <v>1262</v>
      </c>
    </row>
    <row r="1295" spans="1:3" x14ac:dyDescent="0.25">
      <c r="A1295" t="str">
        <f>"0611863082050"</f>
        <v>0611863082050</v>
      </c>
      <c r="B1295" t="str">
        <f>"CE0455"</f>
        <v>CE0455</v>
      </c>
      <c r="C1295" t="s">
        <v>1263</v>
      </c>
    </row>
    <row r="1296" spans="1:3" x14ac:dyDescent="0.25">
      <c r="A1296" t="str">
        <f>"0611863083050"</f>
        <v>0611863083050</v>
      </c>
      <c r="B1296" t="str">
        <f>"CE0456"</f>
        <v>CE0456</v>
      </c>
      <c r="C1296" t="s">
        <v>1264</v>
      </c>
    </row>
    <row r="1297" spans="1:3" x14ac:dyDescent="0.25">
      <c r="A1297" t="str">
        <f>"0611863084050"</f>
        <v>0611863084050</v>
      </c>
      <c r="B1297" t="str">
        <f>"CE0457"</f>
        <v>CE0457</v>
      </c>
      <c r="C1297" t="s">
        <v>1265</v>
      </c>
    </row>
    <row r="1298" spans="1:3" x14ac:dyDescent="0.25">
      <c r="A1298" t="str">
        <f>"0611863085050"</f>
        <v>0611863085050</v>
      </c>
      <c r="B1298" t="str">
        <f>"CE1630"</f>
        <v>CE1630</v>
      </c>
      <c r="C1298" t="s">
        <v>1266</v>
      </c>
    </row>
    <row r="1299" spans="1:3" x14ac:dyDescent="0.25">
      <c r="A1299" t="str">
        <f>"0611863086050"</f>
        <v>0611863086050</v>
      </c>
      <c r="B1299" t="str">
        <f>"CE1349"</f>
        <v>CE1349</v>
      </c>
      <c r="C1299" t="s">
        <v>1267</v>
      </c>
    </row>
    <row r="1300" spans="1:3" x14ac:dyDescent="0.25">
      <c r="A1300" t="str">
        <f>"0611863087050"</f>
        <v>0611863087050</v>
      </c>
      <c r="B1300" t="str">
        <f>"CE1350"</f>
        <v>CE1350</v>
      </c>
      <c r="C1300" t="s">
        <v>1268</v>
      </c>
    </row>
    <row r="1301" spans="1:3" x14ac:dyDescent="0.25">
      <c r="A1301" t="str">
        <f>"0611863088050"</f>
        <v>0611863088050</v>
      </c>
      <c r="B1301" t="str">
        <f>"CE1351"</f>
        <v>CE1351</v>
      </c>
      <c r="C1301" t="s">
        <v>1269</v>
      </c>
    </row>
    <row r="1302" spans="1:3" x14ac:dyDescent="0.25">
      <c r="A1302" t="str">
        <f>"0611884281050"</f>
        <v>0611884281050</v>
      </c>
      <c r="B1302" t="str">
        <f>"CE1746"</f>
        <v>CE1746</v>
      </c>
      <c r="C1302" t="s">
        <v>1270</v>
      </c>
    </row>
    <row r="1303" spans="1:3" x14ac:dyDescent="0.25">
      <c r="A1303" t="str">
        <f>"0611863089050"</f>
        <v>0611863089050</v>
      </c>
      <c r="B1303" t="str">
        <f>"CE1651"</f>
        <v>CE1651</v>
      </c>
      <c r="C1303" t="s">
        <v>1271</v>
      </c>
    </row>
    <row r="1304" spans="1:3" x14ac:dyDescent="0.25">
      <c r="A1304" t="str">
        <f>"0611863090050"</f>
        <v>0611863090050</v>
      </c>
      <c r="B1304" t="str">
        <f>"CE1278"</f>
        <v>CE1278</v>
      </c>
      <c r="C1304" t="s">
        <v>1272</v>
      </c>
    </row>
    <row r="1305" spans="1:3" x14ac:dyDescent="0.25">
      <c r="A1305" t="str">
        <f>"0611863091050"</f>
        <v>0611863091050</v>
      </c>
      <c r="B1305" t="str">
        <f>"CE1352"</f>
        <v>CE1352</v>
      </c>
      <c r="C1305" t="s">
        <v>1273</v>
      </c>
    </row>
    <row r="1306" spans="1:3" x14ac:dyDescent="0.25">
      <c r="A1306" t="str">
        <f>"0611863092050"</f>
        <v>0611863092050</v>
      </c>
      <c r="B1306" t="str">
        <f>"CE1353"</f>
        <v>CE1353</v>
      </c>
      <c r="C1306" t="s">
        <v>1274</v>
      </c>
    </row>
    <row r="1307" spans="1:3" x14ac:dyDescent="0.25">
      <c r="A1307" t="str">
        <f>"0611863093050"</f>
        <v>0611863093050</v>
      </c>
      <c r="B1307" t="str">
        <f>"CE1354"</f>
        <v>CE1354</v>
      </c>
      <c r="C1307" t="s">
        <v>1275</v>
      </c>
    </row>
    <row r="1308" spans="1:3" x14ac:dyDescent="0.25">
      <c r="A1308" t="str">
        <f>"0611863094050"</f>
        <v>0611863094050</v>
      </c>
      <c r="B1308" t="str">
        <f>"CE1652"</f>
        <v>CE1652</v>
      </c>
      <c r="C1308" t="s">
        <v>1276</v>
      </c>
    </row>
    <row r="1309" spans="1:3" x14ac:dyDescent="0.25">
      <c r="A1309" t="str">
        <f>"0611863095050"</f>
        <v>0611863095050</v>
      </c>
      <c r="B1309" t="str">
        <f>"CE1653"</f>
        <v>CE1653</v>
      </c>
      <c r="C1309" t="s">
        <v>1277</v>
      </c>
    </row>
    <row r="1310" spans="1:3" x14ac:dyDescent="0.25">
      <c r="A1310" t="str">
        <f>"0611863096050"</f>
        <v>0611863096050</v>
      </c>
      <c r="B1310" t="str">
        <f>"CE1654"</f>
        <v>CE1654</v>
      </c>
      <c r="C1310" t="s">
        <v>1278</v>
      </c>
    </row>
    <row r="1311" spans="1:3" x14ac:dyDescent="0.25">
      <c r="A1311" t="str">
        <f>"0611863097050"</f>
        <v>0611863097050</v>
      </c>
      <c r="B1311" t="str">
        <f>"CE1655"</f>
        <v>CE1655</v>
      </c>
      <c r="C1311" t="s">
        <v>1279</v>
      </c>
    </row>
    <row r="1312" spans="1:3" x14ac:dyDescent="0.25">
      <c r="A1312" t="str">
        <f>"0611863128050"</f>
        <v>0611863128050</v>
      </c>
      <c r="B1312" t="str">
        <f>"CE1279"</f>
        <v>CE1279</v>
      </c>
      <c r="C1312" t="s">
        <v>1280</v>
      </c>
    </row>
    <row r="1313" spans="1:3" x14ac:dyDescent="0.25">
      <c r="A1313" t="str">
        <f>"0611863129050"</f>
        <v>0611863129050</v>
      </c>
      <c r="B1313" t="str">
        <f>"CE1355"</f>
        <v>CE1355</v>
      </c>
      <c r="C1313" t="s">
        <v>1281</v>
      </c>
    </row>
    <row r="1314" spans="1:3" x14ac:dyDescent="0.25">
      <c r="A1314" t="str">
        <f>"0611863130050"</f>
        <v>0611863130050</v>
      </c>
      <c r="B1314" t="str">
        <f>"CE0871"</f>
        <v>CE0871</v>
      </c>
      <c r="C1314" t="s">
        <v>1282</v>
      </c>
    </row>
    <row r="1315" spans="1:3" x14ac:dyDescent="0.25">
      <c r="A1315" t="str">
        <f>"0611863134050"</f>
        <v>0611863134050</v>
      </c>
      <c r="B1315" t="str">
        <f>"CE0932"</f>
        <v>CE0932</v>
      </c>
      <c r="C1315" t="s">
        <v>1286</v>
      </c>
    </row>
    <row r="1316" spans="1:3" x14ac:dyDescent="0.25">
      <c r="A1316" t="str">
        <f>"0611863131050"</f>
        <v>0611863131050</v>
      </c>
      <c r="B1316" t="str">
        <f>"CE0872"</f>
        <v>CE0872</v>
      </c>
      <c r="C1316" t="s">
        <v>1283</v>
      </c>
    </row>
    <row r="1317" spans="1:3" x14ac:dyDescent="0.25">
      <c r="A1317" t="str">
        <f>"0611863132050"</f>
        <v>0611863132050</v>
      </c>
      <c r="B1317" t="str">
        <f>"CE0873"</f>
        <v>CE0873</v>
      </c>
      <c r="C1317" t="s">
        <v>1284</v>
      </c>
    </row>
    <row r="1318" spans="1:3" x14ac:dyDescent="0.25">
      <c r="A1318" t="str">
        <f>"0611863133050"</f>
        <v>0611863133050</v>
      </c>
      <c r="B1318" t="str">
        <f>"CE0874"</f>
        <v>CE0874</v>
      </c>
      <c r="C1318" t="s">
        <v>1285</v>
      </c>
    </row>
    <row r="1319" spans="1:3" x14ac:dyDescent="0.25">
      <c r="A1319" t="str">
        <f>"0611835036025"</f>
        <v>0611835036025</v>
      </c>
      <c r="B1319" t="str">
        <f>"MC4337"</f>
        <v>MC4337</v>
      </c>
      <c r="C1319" t="s">
        <v>1288</v>
      </c>
    </row>
    <row r="1320" spans="1:3" x14ac:dyDescent="0.25">
      <c r="A1320" t="str">
        <f>"0611863142050"</f>
        <v>0611863142050</v>
      </c>
      <c r="B1320" t="str">
        <f>"CE0991"</f>
        <v>CE0991</v>
      </c>
      <c r="C1320" t="s">
        <v>1289</v>
      </c>
    </row>
    <row r="1321" spans="1:3" x14ac:dyDescent="0.25">
      <c r="A1321" t="str">
        <f>"0611856975025"</f>
        <v>0611856975025</v>
      </c>
      <c r="B1321" t="str">
        <f>"MC4443"</f>
        <v>MC4443</v>
      </c>
      <c r="C1321" t="s">
        <v>1290</v>
      </c>
    </row>
    <row r="1322" spans="1:3" x14ac:dyDescent="0.25">
      <c r="A1322" t="str">
        <f>"0611835074025"</f>
        <v>0611835074025</v>
      </c>
      <c r="B1322" t="str">
        <f>"MQ0510"</f>
        <v>MQ0510</v>
      </c>
      <c r="C1322" t="s">
        <v>1296</v>
      </c>
    </row>
    <row r="1323" spans="1:3" x14ac:dyDescent="0.25">
      <c r="A1323" t="str">
        <f>"0611863153050"</f>
        <v>0611863153050</v>
      </c>
      <c r="B1323" t="str">
        <f>"CE0996"</f>
        <v>CE0996</v>
      </c>
      <c r="C1323" t="s">
        <v>1291</v>
      </c>
    </row>
    <row r="1324" spans="1:3" x14ac:dyDescent="0.25">
      <c r="A1324" t="str">
        <f>"0611835075025"</f>
        <v>0611835075025</v>
      </c>
      <c r="B1324" t="str">
        <f>"MQ0511"</f>
        <v>MQ0511</v>
      </c>
      <c r="C1324" t="s">
        <v>1297</v>
      </c>
    </row>
    <row r="1325" spans="1:3" x14ac:dyDescent="0.25">
      <c r="A1325" t="str">
        <f>"0611863154050"</f>
        <v>0611863154050</v>
      </c>
      <c r="B1325" t="str">
        <f>"CE0997"</f>
        <v>CE0997</v>
      </c>
      <c r="C1325" t="s">
        <v>1292</v>
      </c>
    </row>
    <row r="1326" spans="1:3" x14ac:dyDescent="0.25">
      <c r="A1326" t="str">
        <f>"0611863155050"</f>
        <v>0611863155050</v>
      </c>
      <c r="B1326" t="str">
        <f>"CE1356"</f>
        <v>CE1356</v>
      </c>
      <c r="C1326" t="s">
        <v>1293</v>
      </c>
    </row>
    <row r="1327" spans="1:3" x14ac:dyDescent="0.25">
      <c r="A1327" t="str">
        <f>"0611835076025"</f>
        <v>0611835076025</v>
      </c>
      <c r="B1327" t="str">
        <f>"MQ6043"</f>
        <v>MQ6043</v>
      </c>
      <c r="C1327" t="s">
        <v>1295</v>
      </c>
    </row>
    <row r="1328" spans="1:3" x14ac:dyDescent="0.25">
      <c r="A1328" t="str">
        <f>"0611863156050"</f>
        <v>0611863156050</v>
      </c>
      <c r="B1328" t="str">
        <f>"CE1257"</f>
        <v>CE1257</v>
      </c>
      <c r="C1328" t="s">
        <v>1294</v>
      </c>
    </row>
    <row r="1329" spans="1:3" x14ac:dyDescent="0.25">
      <c r="A1329" t="str">
        <f>"0611835114025"</f>
        <v>0611835114025</v>
      </c>
      <c r="B1329" t="str">
        <f>"MC4385"</f>
        <v>MC4385</v>
      </c>
      <c r="C1329" t="s">
        <v>1298</v>
      </c>
    </row>
    <row r="1330" spans="1:3" x14ac:dyDescent="0.25">
      <c r="A1330" t="str">
        <f>"0611863185050"</f>
        <v>0611863185050</v>
      </c>
      <c r="B1330" t="str">
        <f>"CE1000"</f>
        <v>CE1000</v>
      </c>
      <c r="C1330" t="s">
        <v>1299</v>
      </c>
    </row>
    <row r="1331" spans="1:3" x14ac:dyDescent="0.25">
      <c r="A1331" t="str">
        <f>"0611835115025"</f>
        <v>0611835115025</v>
      </c>
      <c r="B1331" t="str">
        <f>"MQ0610"</f>
        <v>MQ0610</v>
      </c>
      <c r="C1331" t="s">
        <v>1300</v>
      </c>
    </row>
    <row r="1332" spans="1:3" x14ac:dyDescent="0.25">
      <c r="A1332" t="str">
        <f>"0611863186050"</f>
        <v>0611863186050</v>
      </c>
      <c r="B1332" t="str">
        <f>"CE1001"</f>
        <v>CE1001</v>
      </c>
      <c r="C1332" t="s">
        <v>1301</v>
      </c>
    </row>
    <row r="1333" spans="1:3" x14ac:dyDescent="0.25">
      <c r="A1333" t="str">
        <f>"0611863187050"</f>
        <v>0611863187050</v>
      </c>
      <c r="B1333" t="str">
        <f>"CE1002"</f>
        <v>CE1002</v>
      </c>
      <c r="C1333" t="s">
        <v>1302</v>
      </c>
    </row>
    <row r="1334" spans="1:3" x14ac:dyDescent="0.25">
      <c r="A1334" t="str">
        <f>"0611863190050"</f>
        <v>0611863190050</v>
      </c>
      <c r="B1334" t="str">
        <f>"CE1723"</f>
        <v>CE1723</v>
      </c>
      <c r="C1334" t="s">
        <v>1305</v>
      </c>
    </row>
    <row r="1335" spans="1:3" x14ac:dyDescent="0.25">
      <c r="A1335" t="str">
        <f>"0611835123025"</f>
        <v>0611835123025</v>
      </c>
      <c r="B1335" t="str">
        <f>"MQ0645"</f>
        <v>MQ0645</v>
      </c>
      <c r="C1335" t="s">
        <v>1303</v>
      </c>
    </row>
    <row r="1336" spans="1:3" x14ac:dyDescent="0.25">
      <c r="A1336" t="str">
        <f>"0611835125025"</f>
        <v>0611835125025</v>
      </c>
      <c r="B1336" t="str">
        <f>"MQ6047"</f>
        <v>MQ6047</v>
      </c>
      <c r="C1336" t="s">
        <v>1304</v>
      </c>
    </row>
    <row r="1337" spans="1:3" x14ac:dyDescent="0.25">
      <c r="A1337" t="str">
        <f>"0611863191050"</f>
        <v>0611863191050</v>
      </c>
      <c r="B1337" t="str">
        <f>"CE1506"</f>
        <v>CE1506</v>
      </c>
      <c r="C1337" t="s">
        <v>1306</v>
      </c>
    </row>
    <row r="1338" spans="1:3" x14ac:dyDescent="0.25">
      <c r="A1338" t="str">
        <f>"0611835126025"</f>
        <v>0611835126025</v>
      </c>
      <c r="B1338" t="str">
        <f>"MQ0646"</f>
        <v>MQ0646</v>
      </c>
      <c r="C1338" t="s">
        <v>1307</v>
      </c>
    </row>
    <row r="1339" spans="1:3" x14ac:dyDescent="0.25">
      <c r="A1339" t="str">
        <f>"0611835127025"</f>
        <v>0611835127025</v>
      </c>
      <c r="B1339" t="str">
        <f>"MQ0647"</f>
        <v>MQ0647</v>
      </c>
      <c r="C1339" t="s">
        <v>1308</v>
      </c>
    </row>
    <row r="1340" spans="1:3" x14ac:dyDescent="0.25">
      <c r="A1340" t="str">
        <f>"0611836083025"</f>
        <v>0611836083025</v>
      </c>
      <c r="B1340" t="str">
        <f>"MQ0648"</f>
        <v>MQ0648</v>
      </c>
      <c r="C1340" t="s">
        <v>1309</v>
      </c>
    </row>
    <row r="1341" spans="1:3" x14ac:dyDescent="0.25">
      <c r="A1341" t="str">
        <f>"0611863217050"</f>
        <v>0611863217050</v>
      </c>
      <c r="B1341" t="str">
        <f>"CE1724"</f>
        <v>CE1724</v>
      </c>
      <c r="C1341" t="s">
        <v>1310</v>
      </c>
    </row>
    <row r="1342" spans="1:3" x14ac:dyDescent="0.25">
      <c r="A1342" t="str">
        <f>"0611836084025"</f>
        <v>0611836084025</v>
      </c>
      <c r="B1342" t="str">
        <f>"MQ7166"</f>
        <v>MQ7166</v>
      </c>
      <c r="C1342" t="s">
        <v>1311</v>
      </c>
    </row>
    <row r="1343" spans="1:3" x14ac:dyDescent="0.25">
      <c r="A1343" t="str">
        <f>"0611863218050"</f>
        <v>0611863218050</v>
      </c>
      <c r="B1343" t="str">
        <f>"CE1004"</f>
        <v>CE1004</v>
      </c>
      <c r="C1343" t="s">
        <v>1312</v>
      </c>
    </row>
    <row r="1344" spans="1:3" x14ac:dyDescent="0.25">
      <c r="A1344" t="str">
        <f>"0611836085025"</f>
        <v>0611836085025</v>
      </c>
      <c r="B1344" t="str">
        <f>"MQ0649"</f>
        <v>MQ0649</v>
      </c>
      <c r="C1344" t="s">
        <v>1313</v>
      </c>
    </row>
    <row r="1345" spans="1:3" x14ac:dyDescent="0.25">
      <c r="A1345" t="str">
        <f>"0611863219050"</f>
        <v>0611863219050</v>
      </c>
      <c r="B1345" t="str">
        <f>"CE1725"</f>
        <v>CE1725</v>
      </c>
      <c r="C1345" t="s">
        <v>1314</v>
      </c>
    </row>
    <row r="1346" spans="1:3" x14ac:dyDescent="0.25">
      <c r="A1346" t="str">
        <f>"0611836086025"</f>
        <v>0611836086025</v>
      </c>
      <c r="B1346" t="str">
        <f>"MQ0719"</f>
        <v>MQ0719</v>
      </c>
      <c r="C1346" t="s">
        <v>1315</v>
      </c>
    </row>
    <row r="1347" spans="1:3" x14ac:dyDescent="0.25">
      <c r="A1347" t="str">
        <f>"0611836087025"</f>
        <v>0611836087025</v>
      </c>
      <c r="B1347" t="str">
        <f>"MQ7255"</f>
        <v>MQ7255</v>
      </c>
      <c r="C1347" t="s">
        <v>1316</v>
      </c>
    </row>
    <row r="1348" spans="1:3" x14ac:dyDescent="0.25">
      <c r="A1348" t="str">
        <f>"0611884292050"</f>
        <v>0611884292050</v>
      </c>
      <c r="B1348" t="str">
        <f>"CE1005"</f>
        <v>CE1005</v>
      </c>
      <c r="C1348" t="s">
        <v>1317</v>
      </c>
    </row>
    <row r="1349" spans="1:3" x14ac:dyDescent="0.25">
      <c r="A1349" t="str">
        <f>"0611857023025"</f>
        <v>0611857023025</v>
      </c>
      <c r="B1349" t="str">
        <f>"MC4444"</f>
        <v>MC4444</v>
      </c>
      <c r="C1349" t="s">
        <v>1318</v>
      </c>
    </row>
    <row r="1350" spans="1:3" x14ac:dyDescent="0.25">
      <c r="A1350" t="str">
        <f>"0611863251050"</f>
        <v>0611863251050</v>
      </c>
      <c r="B1350" t="str">
        <f>"CE0458"</f>
        <v>CE0458</v>
      </c>
      <c r="C1350" t="s">
        <v>1319</v>
      </c>
    </row>
    <row r="1351" spans="1:3" x14ac:dyDescent="0.25">
      <c r="A1351" t="str">
        <f>"0611863252050"</f>
        <v>0611863252050</v>
      </c>
      <c r="B1351" t="str">
        <f>"CE1357"</f>
        <v>CE1357</v>
      </c>
      <c r="C1351" t="s">
        <v>1320</v>
      </c>
    </row>
    <row r="1352" spans="1:3" x14ac:dyDescent="0.25">
      <c r="A1352" t="str">
        <f>"0611863253050"</f>
        <v>0611863253050</v>
      </c>
      <c r="B1352" t="str">
        <f>"CE1420"</f>
        <v>CE1420</v>
      </c>
      <c r="C1352" t="s">
        <v>1321</v>
      </c>
    </row>
    <row r="1353" spans="1:3" x14ac:dyDescent="0.25">
      <c r="A1353" t="str">
        <f>"0611884298050"</f>
        <v>0611884298050</v>
      </c>
      <c r="B1353" t="str">
        <f>"CE1750"</f>
        <v>CE1750</v>
      </c>
      <c r="C1353" t="s">
        <v>1322</v>
      </c>
    </row>
    <row r="1354" spans="1:3" x14ac:dyDescent="0.25">
      <c r="A1354" t="str">
        <f>"0611863254050"</f>
        <v>0611863254050</v>
      </c>
      <c r="B1354" t="str">
        <f>"CE1421"</f>
        <v>CE1421</v>
      </c>
      <c r="C1354" t="s">
        <v>1323</v>
      </c>
    </row>
    <row r="1355" spans="1:3" x14ac:dyDescent="0.25">
      <c r="A1355" t="str">
        <f>"0611863255050"</f>
        <v>0611863255050</v>
      </c>
      <c r="B1355" t="str">
        <f>"CE0464"</f>
        <v>CE0464</v>
      </c>
      <c r="C1355" t="s">
        <v>1324</v>
      </c>
    </row>
    <row r="1356" spans="1:3" x14ac:dyDescent="0.25">
      <c r="A1356" t="str">
        <f>"0611863256050"</f>
        <v>0611863256050</v>
      </c>
      <c r="B1356" t="str">
        <f>"CE0460"</f>
        <v>CE0460</v>
      </c>
      <c r="C1356" t="s">
        <v>1325</v>
      </c>
    </row>
    <row r="1357" spans="1:3" x14ac:dyDescent="0.25">
      <c r="A1357" t="str">
        <f>"0611863257050"</f>
        <v>0611863257050</v>
      </c>
      <c r="B1357" t="str">
        <f>"CE0827"</f>
        <v>CE0827</v>
      </c>
      <c r="C1357" t="s">
        <v>1326</v>
      </c>
    </row>
    <row r="1358" spans="1:3" x14ac:dyDescent="0.25">
      <c r="A1358" t="str">
        <f>"0611863258050"</f>
        <v>0611863258050</v>
      </c>
      <c r="B1358" t="str">
        <f>"CE1358"</f>
        <v>CE1358</v>
      </c>
      <c r="C1358" t="s">
        <v>1327</v>
      </c>
    </row>
    <row r="1359" spans="1:3" x14ac:dyDescent="0.25">
      <c r="A1359" t="str">
        <f>"0611863259050"</f>
        <v>0611863259050</v>
      </c>
      <c r="B1359" t="str">
        <f>"CE0465"</f>
        <v>CE0465</v>
      </c>
      <c r="C1359" t="s">
        <v>1328</v>
      </c>
    </row>
    <row r="1360" spans="1:3" x14ac:dyDescent="0.25">
      <c r="A1360" t="str">
        <f>"0611863260050"</f>
        <v>0611863260050</v>
      </c>
      <c r="B1360" t="str">
        <f>"CE1359"</f>
        <v>CE1359</v>
      </c>
      <c r="C1360" t="s">
        <v>1329</v>
      </c>
    </row>
    <row r="1361" spans="1:3" x14ac:dyDescent="0.25">
      <c r="A1361" t="str">
        <f>"0611863261050"</f>
        <v>0611863261050</v>
      </c>
      <c r="B1361" t="str">
        <f>"CE0469"</f>
        <v>CE0469</v>
      </c>
      <c r="C1361" t="s">
        <v>1330</v>
      </c>
    </row>
    <row r="1362" spans="1:3" x14ac:dyDescent="0.25">
      <c r="A1362" t="str">
        <f>"0611863262050"</f>
        <v>0611863262050</v>
      </c>
      <c r="B1362" t="str">
        <f>"CE1234"</f>
        <v>CE1234</v>
      </c>
      <c r="C1362" t="s">
        <v>1331</v>
      </c>
    </row>
    <row r="1363" spans="1:3" x14ac:dyDescent="0.25">
      <c r="A1363" t="str">
        <f>"0611863263050"</f>
        <v>0611863263050</v>
      </c>
      <c r="B1363" t="str">
        <f>"CE0470"</f>
        <v>CE0470</v>
      </c>
      <c r="C1363" t="s">
        <v>1332</v>
      </c>
    </row>
    <row r="1364" spans="1:3" x14ac:dyDescent="0.25">
      <c r="A1364" t="str">
        <f>"0611863264050"</f>
        <v>0611863264050</v>
      </c>
      <c r="B1364" t="str">
        <f>"CE1098"</f>
        <v>CE1098</v>
      </c>
      <c r="C1364" t="s">
        <v>1333</v>
      </c>
    </row>
    <row r="1365" spans="1:3" x14ac:dyDescent="0.25">
      <c r="A1365" t="str">
        <f>"0611863265050"</f>
        <v>0611863265050</v>
      </c>
      <c r="B1365" t="str">
        <f>"CE0471"</f>
        <v>CE0471</v>
      </c>
      <c r="C1365" t="s">
        <v>1334</v>
      </c>
    </row>
    <row r="1366" spans="1:3" x14ac:dyDescent="0.25">
      <c r="A1366" t="str">
        <f>"0611863266050"</f>
        <v>0611863266050</v>
      </c>
      <c r="B1366" t="str">
        <f>"CE0875"</f>
        <v>CE0875</v>
      </c>
      <c r="C1366" t="s">
        <v>1335</v>
      </c>
    </row>
    <row r="1367" spans="1:3" x14ac:dyDescent="0.25">
      <c r="A1367" t="str">
        <f>"0611863267050"</f>
        <v>0611863267050</v>
      </c>
      <c r="B1367" t="str">
        <f>"CE0466"</f>
        <v>CE0466</v>
      </c>
      <c r="C1367" t="s">
        <v>1336</v>
      </c>
    </row>
    <row r="1368" spans="1:3" x14ac:dyDescent="0.25">
      <c r="A1368" t="str">
        <f>"0611863268050"</f>
        <v>0611863268050</v>
      </c>
      <c r="B1368" t="str">
        <f>"CE0467"</f>
        <v>CE0467</v>
      </c>
      <c r="C1368" t="s">
        <v>1337</v>
      </c>
    </row>
    <row r="1369" spans="1:3" x14ac:dyDescent="0.25">
      <c r="A1369" t="str">
        <f>"0611863269050"</f>
        <v>0611863269050</v>
      </c>
      <c r="B1369" t="str">
        <f>"CE1720"</f>
        <v>CE1720</v>
      </c>
      <c r="C1369" t="s">
        <v>1338</v>
      </c>
    </row>
    <row r="1370" spans="1:3" x14ac:dyDescent="0.25">
      <c r="A1370" t="str">
        <f>"0611836690025"</f>
        <v>0611836690025</v>
      </c>
      <c r="B1370" t="str">
        <f>"MC2617"</f>
        <v>MC2617</v>
      </c>
      <c r="C1370" t="s">
        <v>1339</v>
      </c>
    </row>
    <row r="1371" spans="1:3" x14ac:dyDescent="0.25">
      <c r="A1371" t="str">
        <f>"0611893628050"</f>
        <v>0611893628050</v>
      </c>
      <c r="B1371" t="str">
        <f>"CE1468"</f>
        <v>CE1468</v>
      </c>
      <c r="C1371" t="s">
        <v>1342</v>
      </c>
    </row>
    <row r="1372" spans="1:3" x14ac:dyDescent="0.25">
      <c r="A1372" t="str">
        <f>"0611893629050"</f>
        <v>0611893629050</v>
      </c>
      <c r="B1372" t="str">
        <f>"CE1430"</f>
        <v>CE1430</v>
      </c>
      <c r="C1372" t="s">
        <v>1343</v>
      </c>
    </row>
    <row r="1373" spans="1:3" x14ac:dyDescent="0.25">
      <c r="A1373" t="str">
        <f>"0611893630050"</f>
        <v>0611893630050</v>
      </c>
      <c r="B1373" t="str">
        <f>"CE1771"</f>
        <v>CE1771</v>
      </c>
      <c r="C1373" t="s">
        <v>1344</v>
      </c>
    </row>
    <row r="1374" spans="1:3" x14ac:dyDescent="0.25">
      <c r="A1374" t="str">
        <f>"0611863286050"</f>
        <v>0611863286050</v>
      </c>
      <c r="B1374" t="str">
        <f>"CE1656"</f>
        <v>CE1656</v>
      </c>
      <c r="C1374" t="s">
        <v>1340</v>
      </c>
    </row>
    <row r="1375" spans="1:3" x14ac:dyDescent="0.25">
      <c r="A1375" t="str">
        <f>"0611863287050"</f>
        <v>0611863287050</v>
      </c>
      <c r="B1375" t="str">
        <f>"CE1657"</f>
        <v>CE1657</v>
      </c>
      <c r="C1375" t="s">
        <v>1341</v>
      </c>
    </row>
    <row r="1376" spans="1:3" x14ac:dyDescent="0.25">
      <c r="A1376" t="str">
        <f>"0611893631050"</f>
        <v>0611893631050</v>
      </c>
      <c r="B1376" t="str">
        <f>"CE1422"</f>
        <v>CE1422</v>
      </c>
      <c r="C1376" t="s">
        <v>1345</v>
      </c>
    </row>
    <row r="1377" spans="1:3" x14ac:dyDescent="0.25">
      <c r="A1377" t="str">
        <f>"0611893632050"</f>
        <v>0611893632050</v>
      </c>
      <c r="B1377" t="str">
        <f>"CE0425"</f>
        <v>CE0425</v>
      </c>
      <c r="C1377" t="s">
        <v>1346</v>
      </c>
    </row>
    <row r="1378" spans="1:3" x14ac:dyDescent="0.25">
      <c r="A1378" t="str">
        <f>"0611839516100"</f>
        <v>0611839516100</v>
      </c>
      <c r="B1378" t="str">
        <f>"LK6865"</f>
        <v>LK6865</v>
      </c>
      <c r="C1378" t="s">
        <v>1347</v>
      </c>
    </row>
    <row r="1379" spans="1:3" x14ac:dyDescent="0.25">
      <c r="A1379" t="str">
        <f>"0611839521100"</f>
        <v>0611839521100</v>
      </c>
      <c r="B1379" t="str">
        <f>"LK5485"</f>
        <v>LK5485</v>
      </c>
      <c r="C1379" t="s">
        <v>1348</v>
      </c>
    </row>
    <row r="1380" spans="1:3" x14ac:dyDescent="0.25">
      <c r="A1380" t="str">
        <f>"0611839522100"</f>
        <v>0611839522100</v>
      </c>
      <c r="B1380" t="str">
        <f>"LK5486"</f>
        <v>LK5486</v>
      </c>
      <c r="C1380" t="s">
        <v>1349</v>
      </c>
    </row>
    <row r="1381" spans="1:3" x14ac:dyDescent="0.25">
      <c r="A1381" t="str">
        <f>"0611839523100"</f>
        <v>0611839523100</v>
      </c>
      <c r="B1381" t="str">
        <f>"LB4603"</f>
        <v>LB4603</v>
      </c>
      <c r="C1381" t="s">
        <v>1350</v>
      </c>
    </row>
    <row r="1382" spans="1:3" x14ac:dyDescent="0.25">
      <c r="A1382" t="str">
        <f>"0611839524100"</f>
        <v>0611839524100</v>
      </c>
      <c r="B1382" t="str">
        <f>"LB4602"</f>
        <v>LB4602</v>
      </c>
      <c r="C1382" t="s">
        <v>1351</v>
      </c>
    </row>
    <row r="1383" spans="1:3" x14ac:dyDescent="0.25">
      <c r="A1383" t="str">
        <f>"0611839525100"</f>
        <v>0611839525100</v>
      </c>
      <c r="B1383" t="str">
        <f>"LB4601"</f>
        <v>LB4601</v>
      </c>
      <c r="C1383" t="s">
        <v>1352</v>
      </c>
    </row>
    <row r="1384" spans="1:3" x14ac:dyDescent="0.25">
      <c r="A1384" t="str">
        <f>"0611839526100"</f>
        <v>0611839526100</v>
      </c>
      <c r="B1384" t="str">
        <f>"LB4678"</f>
        <v>LB4678</v>
      </c>
      <c r="C1384" t="s">
        <v>1353</v>
      </c>
    </row>
    <row r="1385" spans="1:3" x14ac:dyDescent="0.25">
      <c r="A1385" t="str">
        <f>"0611839527100"</f>
        <v>0611839527100</v>
      </c>
      <c r="B1385" t="str">
        <f>"LB4600"</f>
        <v>LB4600</v>
      </c>
      <c r="C1385" t="s">
        <v>1354</v>
      </c>
    </row>
    <row r="1386" spans="1:3" x14ac:dyDescent="0.25">
      <c r="A1386" t="str">
        <f>"0611839536100"</f>
        <v>0611839536100</v>
      </c>
      <c r="B1386" t="str">
        <f>"LK6803"</f>
        <v>LK6803</v>
      </c>
      <c r="C1386" t="s">
        <v>1355</v>
      </c>
    </row>
    <row r="1387" spans="1:3" x14ac:dyDescent="0.25">
      <c r="A1387" t="str">
        <f>"0611839537100"</f>
        <v>0611839537100</v>
      </c>
      <c r="B1387" t="str">
        <f>"LK6804"</f>
        <v>LK6804</v>
      </c>
      <c r="C1387" t="s">
        <v>1356</v>
      </c>
    </row>
    <row r="1388" spans="1:3" x14ac:dyDescent="0.25">
      <c r="A1388" t="str">
        <f>"0611839538100"</f>
        <v>0611839538100</v>
      </c>
      <c r="B1388" t="str">
        <f>"LK6805"</f>
        <v>LK6805</v>
      </c>
      <c r="C1388" t="s">
        <v>1357</v>
      </c>
    </row>
    <row r="1389" spans="1:3" x14ac:dyDescent="0.25">
      <c r="A1389" t="str">
        <f>"0611839539100"</f>
        <v>0611839539100</v>
      </c>
      <c r="B1389" t="str">
        <f>"LK6806"</f>
        <v>LK6806</v>
      </c>
      <c r="C1389" t="s">
        <v>1358</v>
      </c>
    </row>
    <row r="1390" spans="1:3" x14ac:dyDescent="0.25">
      <c r="A1390" t="str">
        <f>"0611884309100"</f>
        <v>0611884309100</v>
      </c>
      <c r="B1390" t="str">
        <f>"LK7167"</f>
        <v>LK7167</v>
      </c>
      <c r="C1390" t="s">
        <v>1359</v>
      </c>
    </row>
    <row r="1391" spans="1:3" x14ac:dyDescent="0.25">
      <c r="A1391" t="str">
        <f>"0611884310100"</f>
        <v>0611884310100</v>
      </c>
      <c r="B1391" t="str">
        <f>"LK5491"</f>
        <v>LK5491</v>
      </c>
      <c r="C1391" t="s">
        <v>1360</v>
      </c>
    </row>
    <row r="1392" spans="1:3" x14ac:dyDescent="0.25">
      <c r="A1392" t="str">
        <f>"0611884311100"</f>
        <v>0611884311100</v>
      </c>
      <c r="B1392" t="str">
        <f>"LK5487"</f>
        <v>LK5487</v>
      </c>
      <c r="C1392" t="s">
        <v>1361</v>
      </c>
    </row>
    <row r="1393" spans="1:3" x14ac:dyDescent="0.25">
      <c r="A1393" t="str">
        <f>"0611884312100"</f>
        <v>0611884312100</v>
      </c>
      <c r="B1393" t="str">
        <f>"LK5488"</f>
        <v>LK5488</v>
      </c>
      <c r="C1393" t="s">
        <v>1362</v>
      </c>
    </row>
    <row r="1394" spans="1:3" x14ac:dyDescent="0.25">
      <c r="A1394" t="str">
        <f>"0611884313100"</f>
        <v>0611884313100</v>
      </c>
      <c r="B1394" t="str">
        <f>"LK5489"</f>
        <v>LK5489</v>
      </c>
      <c r="C1394" t="s">
        <v>1363</v>
      </c>
    </row>
    <row r="1395" spans="1:3" x14ac:dyDescent="0.25">
      <c r="A1395" t="str">
        <f>"0611884314100"</f>
        <v>0611884314100</v>
      </c>
      <c r="B1395" t="str">
        <f>"LK7168"</f>
        <v>LK7168</v>
      </c>
      <c r="C1395" t="s">
        <v>1364</v>
      </c>
    </row>
    <row r="1396" spans="1:3" x14ac:dyDescent="0.25">
      <c r="A1396" t="str">
        <f>"0611884315100"</f>
        <v>0611884315100</v>
      </c>
      <c r="B1396" t="str">
        <f>"LK5490"</f>
        <v>LK5490</v>
      </c>
      <c r="C1396" t="s">
        <v>1365</v>
      </c>
    </row>
    <row r="1397" spans="1:3" x14ac:dyDescent="0.25">
      <c r="A1397" t="str">
        <f>"0611884316100"</f>
        <v>0611884316100</v>
      </c>
      <c r="B1397" t="str">
        <f>"LK5492"</f>
        <v>LK5492</v>
      </c>
      <c r="C1397" t="s">
        <v>1366</v>
      </c>
    </row>
    <row r="1398" spans="1:3" x14ac:dyDescent="0.25">
      <c r="A1398" t="str">
        <f>"0611884317100"</f>
        <v>0611884317100</v>
      </c>
      <c r="B1398" t="str">
        <f>"LK5493"</f>
        <v>LK5493</v>
      </c>
      <c r="C1398" t="s">
        <v>1367</v>
      </c>
    </row>
    <row r="1399" spans="1:3" x14ac:dyDescent="0.25">
      <c r="A1399" t="str">
        <f>"0611839593100"</f>
        <v>0611839593100</v>
      </c>
      <c r="B1399" t="str">
        <f>"LK6866"</f>
        <v>LK6866</v>
      </c>
      <c r="C1399" t="s">
        <v>1368</v>
      </c>
    </row>
    <row r="1400" spans="1:3" x14ac:dyDescent="0.25">
      <c r="A1400" t="str">
        <f>"0611839594100"</f>
        <v>0611839594100</v>
      </c>
      <c r="B1400" t="str">
        <f>"LK6867"</f>
        <v>LK6867</v>
      </c>
      <c r="C1400" t="s">
        <v>1369</v>
      </c>
    </row>
    <row r="1401" spans="1:3" x14ac:dyDescent="0.25">
      <c r="A1401" t="str">
        <f>"0611839595100"</f>
        <v>0611839595100</v>
      </c>
      <c r="B1401" t="str">
        <f>"LK6868"</f>
        <v>LK6868</v>
      </c>
      <c r="C1401" t="s">
        <v>1370</v>
      </c>
    </row>
    <row r="1402" spans="1:3" x14ac:dyDescent="0.25">
      <c r="A1402" t="str">
        <f>"0611839596100"</f>
        <v>0611839596100</v>
      </c>
      <c r="B1402" t="str">
        <f>"LK6869"</f>
        <v>LK6869</v>
      </c>
      <c r="C1402" t="s">
        <v>1371</v>
      </c>
    </row>
    <row r="1403" spans="1:3" x14ac:dyDescent="0.25">
      <c r="A1403" t="str">
        <f>"0611839605100"</f>
        <v>0611839605100</v>
      </c>
      <c r="B1403" t="str">
        <f>"LK6907"</f>
        <v>LK6907</v>
      </c>
      <c r="C1403" t="s">
        <v>1372</v>
      </c>
    </row>
    <row r="1404" spans="1:3" x14ac:dyDescent="0.25">
      <c r="A1404" t="str">
        <f>"0611839606100"</f>
        <v>0611839606100</v>
      </c>
      <c r="B1404" t="str">
        <f>"LK6908"</f>
        <v>LK6908</v>
      </c>
      <c r="C1404" t="s">
        <v>1373</v>
      </c>
    </row>
    <row r="1405" spans="1:3" x14ac:dyDescent="0.25">
      <c r="A1405" t="str">
        <f>"0611839607100"</f>
        <v>0611839607100</v>
      </c>
      <c r="B1405" t="str">
        <f>"LK6909"</f>
        <v>LK6909</v>
      </c>
      <c r="C1405" t="s">
        <v>1374</v>
      </c>
    </row>
    <row r="1406" spans="1:3" x14ac:dyDescent="0.25">
      <c r="A1406" t="str">
        <f>"0611839608100"</f>
        <v>0611839608100</v>
      </c>
      <c r="B1406" t="str">
        <f>"LK6910"</f>
        <v>LK6910</v>
      </c>
      <c r="C1406" t="s">
        <v>1375</v>
      </c>
    </row>
    <row r="1407" spans="1:3" x14ac:dyDescent="0.25">
      <c r="A1407" t="str">
        <f>"0611839609100"</f>
        <v>0611839609100</v>
      </c>
      <c r="B1407" t="str">
        <f>"LK6911"</f>
        <v>LK6911</v>
      </c>
      <c r="C1407" t="s">
        <v>1376</v>
      </c>
    </row>
    <row r="1408" spans="1:3" x14ac:dyDescent="0.25">
      <c r="A1408" t="str">
        <f>"0611839610100"</f>
        <v>0611839610100</v>
      </c>
      <c r="B1408" t="str">
        <f>"LK6912"</f>
        <v>LK6912</v>
      </c>
      <c r="C1408" t="s">
        <v>1377</v>
      </c>
    </row>
    <row r="1409" spans="1:3" x14ac:dyDescent="0.25">
      <c r="A1409" t="str">
        <f>"0611839627100"</f>
        <v>0611839627100</v>
      </c>
      <c r="B1409" t="str">
        <f>"LB4879"</f>
        <v>LB4879</v>
      </c>
      <c r="C1409" t="s">
        <v>1378</v>
      </c>
    </row>
    <row r="1410" spans="1:3" x14ac:dyDescent="0.25">
      <c r="A1410" t="str">
        <f>"0611839628100"</f>
        <v>0611839628100</v>
      </c>
      <c r="B1410" t="str">
        <f>"LK6647"</f>
        <v>LK6647</v>
      </c>
      <c r="C1410" t="s">
        <v>1379</v>
      </c>
    </row>
    <row r="1411" spans="1:3" x14ac:dyDescent="0.25">
      <c r="A1411" t="str">
        <f>"0611839629100"</f>
        <v>0611839629100</v>
      </c>
      <c r="B1411" t="str">
        <f>"LK0233"</f>
        <v>LK0233</v>
      </c>
      <c r="C1411" t="s">
        <v>1380</v>
      </c>
    </row>
    <row r="1412" spans="1:3" x14ac:dyDescent="0.25">
      <c r="A1412" t="str">
        <f>"0611839630100"</f>
        <v>0611839630100</v>
      </c>
      <c r="B1412" t="str">
        <f>"LK0801"</f>
        <v>LK0801</v>
      </c>
      <c r="C1412" t="s">
        <v>1381</v>
      </c>
    </row>
    <row r="1413" spans="1:3" x14ac:dyDescent="0.25">
      <c r="A1413" t="str">
        <f>"0611839631100"</f>
        <v>0611839631100</v>
      </c>
      <c r="B1413" t="str">
        <f>"LK0234"</f>
        <v>LK0234</v>
      </c>
      <c r="C1413" t="s">
        <v>1382</v>
      </c>
    </row>
    <row r="1414" spans="1:3" x14ac:dyDescent="0.25">
      <c r="A1414" t="str">
        <f>"0611839632100"</f>
        <v>0611839632100</v>
      </c>
      <c r="B1414" t="str">
        <f>"LK0235"</f>
        <v>LK0235</v>
      </c>
      <c r="C1414" t="s">
        <v>1383</v>
      </c>
    </row>
    <row r="1415" spans="1:3" x14ac:dyDescent="0.25">
      <c r="A1415" t="str">
        <f>"0611839633100"</f>
        <v>0611839633100</v>
      </c>
      <c r="B1415" t="str">
        <f>"LK0236"</f>
        <v>LK0236</v>
      </c>
      <c r="C1415" t="s">
        <v>1384</v>
      </c>
    </row>
    <row r="1416" spans="1:3" x14ac:dyDescent="0.25">
      <c r="A1416" t="str">
        <f>"0611839634100"</f>
        <v>0611839634100</v>
      </c>
      <c r="B1416" t="str">
        <f>"LB4881"</f>
        <v>LB4881</v>
      </c>
      <c r="C1416" t="s">
        <v>1385</v>
      </c>
    </row>
    <row r="1417" spans="1:3" x14ac:dyDescent="0.25">
      <c r="A1417" t="str">
        <f>"0611839635100"</f>
        <v>0611839635100</v>
      </c>
      <c r="B1417" t="str">
        <f>"LB4880"</f>
        <v>LB4880</v>
      </c>
      <c r="C1417" t="s">
        <v>1386</v>
      </c>
    </row>
    <row r="1418" spans="1:3" x14ac:dyDescent="0.25">
      <c r="A1418" t="str">
        <f>"0611839636100"</f>
        <v>0611839636100</v>
      </c>
      <c r="B1418" t="str">
        <f>"LB4882"</f>
        <v>LB4882</v>
      </c>
      <c r="C1418" t="s">
        <v>1387</v>
      </c>
    </row>
    <row r="1419" spans="1:3" x14ac:dyDescent="0.25">
      <c r="A1419" t="str">
        <f>"0611839682100"</f>
        <v>0611839682100</v>
      </c>
      <c r="B1419" t="str">
        <f>"LB5058"</f>
        <v>LB5058</v>
      </c>
      <c r="C1419" t="s">
        <v>1388</v>
      </c>
    </row>
    <row r="1420" spans="1:3" x14ac:dyDescent="0.25">
      <c r="A1420" t="str">
        <f>"0611839683100"</f>
        <v>0611839683100</v>
      </c>
      <c r="B1420" t="str">
        <f>"LB5059"</f>
        <v>LB5059</v>
      </c>
      <c r="C1420" t="s">
        <v>1389</v>
      </c>
    </row>
    <row r="1421" spans="1:3" x14ac:dyDescent="0.25">
      <c r="A1421" t="str">
        <f>"0611839728100"</f>
        <v>0611839728100</v>
      </c>
      <c r="B1421" t="str">
        <f>"LK7016"</f>
        <v>LK7016</v>
      </c>
      <c r="C1421" t="s">
        <v>1390</v>
      </c>
    </row>
    <row r="1422" spans="1:3" x14ac:dyDescent="0.25">
      <c r="A1422" t="str">
        <f>"0611839729100"</f>
        <v>0611839729100</v>
      </c>
      <c r="B1422" t="str">
        <f>"LB5346"</f>
        <v>LB5346</v>
      </c>
      <c r="C1422" t="s">
        <v>1391</v>
      </c>
    </row>
    <row r="1423" spans="1:3" x14ac:dyDescent="0.25">
      <c r="A1423" t="str">
        <f>"0611839730100"</f>
        <v>0611839730100</v>
      </c>
      <c r="B1423" t="str">
        <f>"LB5341"</f>
        <v>LB5341</v>
      </c>
      <c r="C1423" t="s">
        <v>1392</v>
      </c>
    </row>
    <row r="1424" spans="1:3" x14ac:dyDescent="0.25">
      <c r="A1424" t="str">
        <f>"0611839731100"</f>
        <v>0611839731100</v>
      </c>
      <c r="B1424" t="str">
        <f>"LB5342"</f>
        <v>LB5342</v>
      </c>
      <c r="C1424" t="s">
        <v>1393</v>
      </c>
    </row>
    <row r="1425" spans="1:3" x14ac:dyDescent="0.25">
      <c r="A1425" t="str">
        <f>"0611839732100"</f>
        <v>0611839732100</v>
      </c>
      <c r="B1425" t="str">
        <f>"LB4720"</f>
        <v>LB4720</v>
      </c>
      <c r="C1425" t="s">
        <v>1394</v>
      </c>
    </row>
    <row r="1426" spans="1:3" x14ac:dyDescent="0.25">
      <c r="A1426" t="str">
        <f>"0611839733100"</f>
        <v>0611839733100</v>
      </c>
      <c r="B1426" t="str">
        <f>"LK7017"</f>
        <v>LK7017</v>
      </c>
      <c r="C1426" t="s">
        <v>1395</v>
      </c>
    </row>
    <row r="1427" spans="1:3" x14ac:dyDescent="0.25">
      <c r="A1427" t="str">
        <f>"0611839734100"</f>
        <v>0611839734100</v>
      </c>
      <c r="B1427" t="str">
        <f>"LK3613"</f>
        <v>LK3613</v>
      </c>
      <c r="C1427" t="s">
        <v>1396</v>
      </c>
    </row>
    <row r="1428" spans="1:3" x14ac:dyDescent="0.25">
      <c r="A1428" t="str">
        <f>"0611839735100"</f>
        <v>0611839735100</v>
      </c>
      <c r="B1428" t="str">
        <f>"LB5345"</f>
        <v>LB5345</v>
      </c>
      <c r="C1428" t="s">
        <v>1397</v>
      </c>
    </row>
    <row r="1429" spans="1:3" x14ac:dyDescent="0.25">
      <c r="A1429" t="str">
        <f>"0611833474100"</f>
        <v>0611833474100</v>
      </c>
      <c r="B1429" t="str">
        <f>"LL8195"</f>
        <v>LL8195</v>
      </c>
      <c r="C1429" t="s">
        <v>1398</v>
      </c>
    </row>
    <row r="1430" spans="1:3" x14ac:dyDescent="0.25">
      <c r="A1430" t="str">
        <f>"0611833544100"</f>
        <v>0611833544100</v>
      </c>
      <c r="B1430" t="str">
        <f>"LL8201"</f>
        <v>LL8201</v>
      </c>
      <c r="C1430" t="s">
        <v>1399</v>
      </c>
    </row>
    <row r="1431" spans="1:3" x14ac:dyDescent="0.25">
      <c r="A1431" t="str">
        <f>"0611836798100"</f>
        <v>0611836798100</v>
      </c>
      <c r="B1431" t="str">
        <f>"LB5516"</f>
        <v>LB5516</v>
      </c>
      <c r="C1431" t="s">
        <v>1400</v>
      </c>
    </row>
    <row r="1432" spans="1:3" x14ac:dyDescent="0.25">
      <c r="A1432" t="str">
        <f>"0611836799100"</f>
        <v>0611836799100</v>
      </c>
      <c r="B1432" t="str">
        <f>"LK5813"</f>
        <v>LK5813</v>
      </c>
      <c r="C1432" t="s">
        <v>1401</v>
      </c>
    </row>
    <row r="1433" spans="1:3" x14ac:dyDescent="0.25">
      <c r="A1433" t="str">
        <f>"0611893637050"</f>
        <v>0611893637050</v>
      </c>
      <c r="B1433" t="str">
        <f>"CA0644"</f>
        <v>CA0644</v>
      </c>
      <c r="C1433" t="s">
        <v>1402</v>
      </c>
    </row>
    <row r="1434" spans="1:3" x14ac:dyDescent="0.25">
      <c r="A1434" t="str">
        <f>"0611893638050"</f>
        <v>0611893638050</v>
      </c>
      <c r="B1434" t="str">
        <f>"CE1772"</f>
        <v>CE1772</v>
      </c>
      <c r="C1434" t="s">
        <v>1403</v>
      </c>
    </row>
    <row r="1435" spans="1:3" x14ac:dyDescent="0.25">
      <c r="A1435" t="str">
        <f>"0611836921100"</f>
        <v>0611836921100</v>
      </c>
      <c r="B1435" t="str">
        <f>"LK6807"</f>
        <v>LK6807</v>
      </c>
      <c r="C1435" t="s">
        <v>1404</v>
      </c>
    </row>
    <row r="1436" spans="1:3" x14ac:dyDescent="0.25">
      <c r="A1436" t="str">
        <f>"0611836922100"</f>
        <v>0611836922100</v>
      </c>
      <c r="B1436" t="str">
        <f>"LK6808"</f>
        <v>LK6808</v>
      </c>
      <c r="C1436" t="s">
        <v>1405</v>
      </c>
    </row>
    <row r="1437" spans="1:3" x14ac:dyDescent="0.25">
      <c r="A1437" t="str">
        <f>"0611836923100"</f>
        <v>0611836923100</v>
      </c>
      <c r="B1437" t="str">
        <f>"LK6092"</f>
        <v>LK6092</v>
      </c>
      <c r="C1437" t="s">
        <v>1406</v>
      </c>
    </row>
    <row r="1438" spans="1:3" x14ac:dyDescent="0.25">
      <c r="A1438" t="str">
        <f>"0611836956100"</f>
        <v>0611836956100</v>
      </c>
      <c r="B1438" t="str">
        <f>"LK1628"</f>
        <v>LK1628</v>
      </c>
      <c r="C1438" t="s">
        <v>1407</v>
      </c>
    </row>
    <row r="1439" spans="1:3" x14ac:dyDescent="0.25">
      <c r="A1439" t="str">
        <f>"0611836957100"</f>
        <v>0611836957100</v>
      </c>
      <c r="B1439" t="str">
        <f>"LK2499"</f>
        <v>LK2499</v>
      </c>
      <c r="C1439" t="s">
        <v>1408</v>
      </c>
    </row>
    <row r="1440" spans="1:3" x14ac:dyDescent="0.25">
      <c r="A1440" t="str">
        <f>"0611836958100"</f>
        <v>0611836958100</v>
      </c>
      <c r="B1440" t="str">
        <f>"LK2676"</f>
        <v>LK2676</v>
      </c>
      <c r="C1440" t="s">
        <v>1409</v>
      </c>
    </row>
    <row r="1441" spans="1:3" x14ac:dyDescent="0.25">
      <c r="A1441" t="str">
        <f>"0611836959100"</f>
        <v>0611836959100</v>
      </c>
      <c r="B1441" t="str">
        <f>"LK5822"</f>
        <v>LK5822</v>
      </c>
      <c r="C1441" t="s">
        <v>1410</v>
      </c>
    </row>
    <row r="1442" spans="1:3" x14ac:dyDescent="0.25">
      <c r="A1442" t="str">
        <f>"0611836960100"</f>
        <v>0611836960100</v>
      </c>
      <c r="B1442" t="str">
        <f>"LB3746"</f>
        <v>LB3746</v>
      </c>
      <c r="C1442" t="s">
        <v>1411</v>
      </c>
    </row>
    <row r="1443" spans="1:3" x14ac:dyDescent="0.25">
      <c r="A1443" t="str">
        <f>"0611836961100"</f>
        <v>0611836961100</v>
      </c>
      <c r="B1443" t="str">
        <f>"LB3742"</f>
        <v>LB3742</v>
      </c>
      <c r="C1443" t="s">
        <v>1412</v>
      </c>
    </row>
    <row r="1444" spans="1:3" x14ac:dyDescent="0.25">
      <c r="A1444" t="str">
        <f>"0611836962100"</f>
        <v>0611836962100</v>
      </c>
      <c r="B1444" t="str">
        <f>"LK0243"</f>
        <v>LK0243</v>
      </c>
      <c r="C1444" t="s">
        <v>1413</v>
      </c>
    </row>
    <row r="1445" spans="1:3" x14ac:dyDescent="0.25">
      <c r="A1445" t="str">
        <f>"0611836963100"</f>
        <v>0611836963100</v>
      </c>
      <c r="B1445" t="str">
        <f>"LB3743"</f>
        <v>LB3743</v>
      </c>
      <c r="C1445" t="s">
        <v>1414</v>
      </c>
    </row>
    <row r="1446" spans="1:3" x14ac:dyDescent="0.25">
      <c r="A1446" t="str">
        <f>"0611836964100"</f>
        <v>0611836964100</v>
      </c>
      <c r="B1446" t="str">
        <f>"LB3744"</f>
        <v>LB3744</v>
      </c>
      <c r="C1446" t="s">
        <v>1415</v>
      </c>
    </row>
    <row r="1447" spans="1:3" x14ac:dyDescent="0.25">
      <c r="A1447" t="str">
        <f>"0611836965100"</f>
        <v>0611836965100</v>
      </c>
      <c r="B1447" t="str">
        <f>"LB3747"</f>
        <v>LB3747</v>
      </c>
      <c r="C1447" t="s">
        <v>1416</v>
      </c>
    </row>
    <row r="1448" spans="1:3" x14ac:dyDescent="0.25">
      <c r="A1448" t="str">
        <f>"0611836966100"</f>
        <v>0611836966100</v>
      </c>
      <c r="B1448" t="str">
        <f>"LB3745"</f>
        <v>LB3745</v>
      </c>
      <c r="C1448" t="s">
        <v>1417</v>
      </c>
    </row>
    <row r="1449" spans="1:3" x14ac:dyDescent="0.25">
      <c r="A1449" t="str">
        <f>"0611830442100"</f>
        <v>0611830442100</v>
      </c>
      <c r="B1449" t="str">
        <f>"LL4837"</f>
        <v>LL4837</v>
      </c>
      <c r="C1449" t="s">
        <v>1418</v>
      </c>
    </row>
    <row r="1450" spans="1:3" x14ac:dyDescent="0.25">
      <c r="A1450" t="str">
        <f>"0611837079100"</f>
        <v>0611837079100</v>
      </c>
      <c r="B1450" t="str">
        <f>"LK3300"</f>
        <v>LK3300</v>
      </c>
      <c r="C1450" t="s">
        <v>1419</v>
      </c>
    </row>
    <row r="1451" spans="1:3" x14ac:dyDescent="0.25">
      <c r="A1451" t="str">
        <f>"0611837080100"</f>
        <v>0611837080100</v>
      </c>
      <c r="B1451" t="str">
        <f>"LK3301"</f>
        <v>LK3301</v>
      </c>
      <c r="C1451" t="s">
        <v>1420</v>
      </c>
    </row>
    <row r="1452" spans="1:3" x14ac:dyDescent="0.25">
      <c r="A1452" t="str">
        <f>"0611837081100"</f>
        <v>0611837081100</v>
      </c>
      <c r="B1452" t="str">
        <f>"LK3799"</f>
        <v>LK3799</v>
      </c>
      <c r="C1452" t="s">
        <v>1421</v>
      </c>
    </row>
    <row r="1453" spans="1:3" x14ac:dyDescent="0.25">
      <c r="A1453" t="str">
        <f>"0611837084100"</f>
        <v>0611837084100</v>
      </c>
      <c r="B1453" t="str">
        <f>"LK3303"</f>
        <v>LK3303</v>
      </c>
      <c r="C1453" t="s">
        <v>1422</v>
      </c>
    </row>
    <row r="1454" spans="1:3" x14ac:dyDescent="0.25">
      <c r="A1454" t="str">
        <f>"0611863355050"</f>
        <v>0611863355050</v>
      </c>
      <c r="B1454" t="str">
        <f>"CE0475"</f>
        <v>CE0475</v>
      </c>
      <c r="C1454" t="s">
        <v>1423</v>
      </c>
    </row>
    <row r="1455" spans="1:3" x14ac:dyDescent="0.25">
      <c r="A1455" t="str">
        <f>"0611863356050"</f>
        <v>0611863356050</v>
      </c>
      <c r="B1455" t="str">
        <f>"CE0476"</f>
        <v>CE0476</v>
      </c>
      <c r="C1455" t="s">
        <v>1424</v>
      </c>
    </row>
    <row r="1456" spans="1:3" x14ac:dyDescent="0.25">
      <c r="A1456" t="str">
        <f>"0611863357050"</f>
        <v>0611863357050</v>
      </c>
      <c r="B1456" t="str">
        <f>"CE1447"</f>
        <v>CE1447</v>
      </c>
      <c r="C1456" t="s">
        <v>1425</v>
      </c>
    </row>
    <row r="1457" spans="1:3" x14ac:dyDescent="0.25">
      <c r="A1457" t="str">
        <f>"0611863358050"</f>
        <v>0611863358050</v>
      </c>
      <c r="B1457" t="str">
        <f>"CE0477"</f>
        <v>CE0477</v>
      </c>
      <c r="C1457" t="s">
        <v>1426</v>
      </c>
    </row>
    <row r="1458" spans="1:3" x14ac:dyDescent="0.25">
      <c r="A1458" t="str">
        <f>"0611863359050"</f>
        <v>0611863359050</v>
      </c>
      <c r="B1458" t="str">
        <f>"CE1236"</f>
        <v>CE1236</v>
      </c>
      <c r="C1458" t="s">
        <v>1427</v>
      </c>
    </row>
    <row r="1459" spans="1:3" x14ac:dyDescent="0.25">
      <c r="A1459" t="str">
        <f>"0611863360050"</f>
        <v>0611863360050</v>
      </c>
      <c r="B1459" t="str">
        <f>"CE0478"</f>
        <v>CE0478</v>
      </c>
      <c r="C1459" t="s">
        <v>1428</v>
      </c>
    </row>
    <row r="1460" spans="1:3" x14ac:dyDescent="0.25">
      <c r="A1460" t="str">
        <f>"0611863361050"</f>
        <v>0611863361050</v>
      </c>
      <c r="B1460" t="str">
        <f>"CE0485"</f>
        <v>CE0485</v>
      </c>
      <c r="C1460" t="s">
        <v>1429</v>
      </c>
    </row>
    <row r="1461" spans="1:3" x14ac:dyDescent="0.25">
      <c r="A1461" t="str">
        <f>"0611863362050"</f>
        <v>0611863362050</v>
      </c>
      <c r="B1461" t="str">
        <f>"CE1360"</f>
        <v>CE1360</v>
      </c>
      <c r="C1461" t="s">
        <v>1430</v>
      </c>
    </row>
    <row r="1462" spans="1:3" x14ac:dyDescent="0.25">
      <c r="A1462" t="str">
        <f>"0611863363050"</f>
        <v>0611863363050</v>
      </c>
      <c r="B1462" t="str">
        <f>"CE1492"</f>
        <v>CE1492</v>
      </c>
      <c r="C1462" t="s">
        <v>1431</v>
      </c>
    </row>
    <row r="1463" spans="1:3" x14ac:dyDescent="0.25">
      <c r="A1463" t="str">
        <f>"0611863366050"</f>
        <v>0611863366050</v>
      </c>
      <c r="B1463" t="str">
        <f>"CE0482"</f>
        <v>CE0482</v>
      </c>
      <c r="C1463" t="s">
        <v>1432</v>
      </c>
    </row>
    <row r="1464" spans="1:3" x14ac:dyDescent="0.25">
      <c r="A1464" t="str">
        <f>"0611863367050"</f>
        <v>0611863367050</v>
      </c>
      <c r="B1464" t="str">
        <f>"CE0483"</f>
        <v>CE0483</v>
      </c>
      <c r="C1464" t="s">
        <v>1433</v>
      </c>
    </row>
    <row r="1465" spans="1:3" x14ac:dyDescent="0.25">
      <c r="A1465" t="str">
        <f>"0611863368050"</f>
        <v>0611863368050</v>
      </c>
      <c r="B1465" t="str">
        <f>"CE0484"</f>
        <v>CE0484</v>
      </c>
      <c r="C1465" t="s">
        <v>1434</v>
      </c>
    </row>
    <row r="1466" spans="1:3" x14ac:dyDescent="0.25">
      <c r="A1466" t="str">
        <f>"0611840146100"</f>
        <v>0611840146100</v>
      </c>
      <c r="B1466" t="str">
        <f>"LK4427"</f>
        <v>LK4427</v>
      </c>
      <c r="C1466" t="s">
        <v>1435</v>
      </c>
    </row>
    <row r="1467" spans="1:3" x14ac:dyDescent="0.25">
      <c r="A1467" t="str">
        <f>"0611840147100"</f>
        <v>0611840147100</v>
      </c>
      <c r="B1467" t="str">
        <f>"LB1908"</f>
        <v>LB1908</v>
      </c>
      <c r="C1467" t="s">
        <v>1436</v>
      </c>
    </row>
    <row r="1468" spans="1:3" x14ac:dyDescent="0.25">
      <c r="A1468" t="str">
        <f>"0611840148100"</f>
        <v>0611840148100</v>
      </c>
      <c r="B1468" t="str">
        <f>"LK0246"</f>
        <v>LK0246</v>
      </c>
      <c r="C1468" t="s">
        <v>1437</v>
      </c>
    </row>
    <row r="1469" spans="1:3" x14ac:dyDescent="0.25">
      <c r="A1469" t="str">
        <f>"0611840149100"</f>
        <v>0611840149100</v>
      </c>
      <c r="B1469" t="str">
        <f>"LK4857"</f>
        <v>LK4857</v>
      </c>
      <c r="C1469" t="s">
        <v>1438</v>
      </c>
    </row>
    <row r="1470" spans="1:3" x14ac:dyDescent="0.25">
      <c r="A1470" t="str">
        <f>"0611840150100"</f>
        <v>0611840150100</v>
      </c>
      <c r="B1470" t="str">
        <f>"LK4323"</f>
        <v>LK4323</v>
      </c>
      <c r="C1470" t="s">
        <v>1439</v>
      </c>
    </row>
    <row r="1471" spans="1:3" x14ac:dyDescent="0.25">
      <c r="A1471" t="str">
        <f>"0611840151100"</f>
        <v>0611840151100</v>
      </c>
      <c r="B1471" t="str">
        <f>"LK3400"</f>
        <v>LK3400</v>
      </c>
      <c r="C1471" t="s">
        <v>1440</v>
      </c>
    </row>
    <row r="1472" spans="1:3" x14ac:dyDescent="0.25">
      <c r="A1472" t="str">
        <f>"0611840152100"</f>
        <v>0611840152100</v>
      </c>
      <c r="B1472" t="str">
        <f>"LB1909"</f>
        <v>LB1909</v>
      </c>
      <c r="C1472" t="s">
        <v>1441</v>
      </c>
    </row>
    <row r="1473" spans="1:3" x14ac:dyDescent="0.25">
      <c r="A1473" t="str">
        <f>"0611840153100"</f>
        <v>0611840153100</v>
      </c>
      <c r="B1473" t="str">
        <f>"LK2910"</f>
        <v>LK2910</v>
      </c>
      <c r="C1473" t="s">
        <v>1442</v>
      </c>
    </row>
    <row r="1474" spans="1:3" x14ac:dyDescent="0.25">
      <c r="A1474" t="str">
        <f>"0611840154100"</f>
        <v>0611840154100</v>
      </c>
      <c r="B1474" t="str">
        <f>"LK4858"</f>
        <v>LK4858</v>
      </c>
      <c r="C1474" t="s">
        <v>1443</v>
      </c>
    </row>
    <row r="1475" spans="1:3" x14ac:dyDescent="0.25">
      <c r="A1475" t="str">
        <f>"0611840156100"</f>
        <v>0611840156100</v>
      </c>
      <c r="B1475" t="str">
        <f>"LK1313"</f>
        <v>LK1313</v>
      </c>
      <c r="C1475" t="s">
        <v>1444</v>
      </c>
    </row>
    <row r="1476" spans="1:3" x14ac:dyDescent="0.25">
      <c r="A1476" t="str">
        <f>"0611840157100"</f>
        <v>0611840157100</v>
      </c>
      <c r="B1476" t="str">
        <f>"LB1910"</f>
        <v>LB1910</v>
      </c>
      <c r="C1476" t="s">
        <v>1445</v>
      </c>
    </row>
    <row r="1477" spans="1:3" x14ac:dyDescent="0.25">
      <c r="A1477" t="str">
        <f>"0611840158100"</f>
        <v>0611840158100</v>
      </c>
      <c r="B1477" t="str">
        <f>"LK4325"</f>
        <v>LK4325</v>
      </c>
      <c r="C1477" t="s">
        <v>1446</v>
      </c>
    </row>
    <row r="1478" spans="1:3" x14ac:dyDescent="0.25">
      <c r="A1478" t="str">
        <f>"0611840159100"</f>
        <v>0611840159100</v>
      </c>
      <c r="B1478" t="str">
        <f>"LB1911"</f>
        <v>LB1911</v>
      </c>
      <c r="C1478" t="s">
        <v>1447</v>
      </c>
    </row>
    <row r="1479" spans="1:3" x14ac:dyDescent="0.25">
      <c r="A1479" t="str">
        <f>"0611840160100"</f>
        <v>0611840160100</v>
      </c>
      <c r="B1479" t="str">
        <f>"LK3401"</f>
        <v>LK3401</v>
      </c>
      <c r="C1479" t="s">
        <v>1448</v>
      </c>
    </row>
    <row r="1480" spans="1:3" x14ac:dyDescent="0.25">
      <c r="A1480" t="str">
        <f>"0611840161100"</f>
        <v>0611840161100</v>
      </c>
      <c r="B1480" t="str">
        <f>"LK4326"</f>
        <v>LK4326</v>
      </c>
      <c r="C1480" t="s">
        <v>1449</v>
      </c>
    </row>
    <row r="1481" spans="1:3" x14ac:dyDescent="0.25">
      <c r="A1481" t="str">
        <f>"0611840163100"</f>
        <v>0611840163100</v>
      </c>
      <c r="B1481" t="str">
        <f>"LK3402"</f>
        <v>LK3402</v>
      </c>
      <c r="C1481" t="s">
        <v>1450</v>
      </c>
    </row>
    <row r="1482" spans="1:3" x14ac:dyDescent="0.25">
      <c r="A1482" t="str">
        <f>"0611840164100"</f>
        <v>0611840164100</v>
      </c>
      <c r="B1482" t="str">
        <f>"LB1912"</f>
        <v>LB1912</v>
      </c>
      <c r="C1482" t="s">
        <v>1451</v>
      </c>
    </row>
    <row r="1483" spans="1:3" x14ac:dyDescent="0.25">
      <c r="A1483" t="str">
        <f>"0611840162100"</f>
        <v>0611840162100</v>
      </c>
      <c r="B1483" t="str">
        <f>"LK4327"</f>
        <v>LK4327</v>
      </c>
      <c r="C1483" t="s">
        <v>1452</v>
      </c>
    </row>
    <row r="1484" spans="1:3" x14ac:dyDescent="0.25">
      <c r="A1484" t="str">
        <f>"0611840165100"</f>
        <v>0611840165100</v>
      </c>
      <c r="B1484" t="str">
        <f>"LK3403"</f>
        <v>LK3403</v>
      </c>
      <c r="C1484" t="s">
        <v>1453</v>
      </c>
    </row>
    <row r="1485" spans="1:3" x14ac:dyDescent="0.25">
      <c r="A1485" t="str">
        <f>"0611840166100"</f>
        <v>0611840166100</v>
      </c>
      <c r="B1485" t="str">
        <f>"LB1913"</f>
        <v>LB1913</v>
      </c>
      <c r="C1485" t="s">
        <v>1454</v>
      </c>
    </row>
    <row r="1486" spans="1:3" x14ac:dyDescent="0.25">
      <c r="A1486" t="str">
        <f>"0611840213100"</f>
        <v>0611840213100</v>
      </c>
      <c r="B1486" t="str">
        <f>"LK2911"</f>
        <v>LK2911</v>
      </c>
      <c r="C1486" t="s">
        <v>1455</v>
      </c>
    </row>
    <row r="1487" spans="1:3" x14ac:dyDescent="0.25">
      <c r="A1487" t="str">
        <f>"0611840214100"</f>
        <v>0611840214100</v>
      </c>
      <c r="B1487" t="str">
        <f>"LK2212"</f>
        <v>LK2212</v>
      </c>
      <c r="C1487" t="s">
        <v>1456</v>
      </c>
    </row>
    <row r="1488" spans="1:3" x14ac:dyDescent="0.25">
      <c r="A1488" t="str">
        <f>"0611840201100"</f>
        <v>0611840201100</v>
      </c>
      <c r="B1488" t="str">
        <f>"LK2916"</f>
        <v>LK2916</v>
      </c>
      <c r="C1488" t="s">
        <v>1457</v>
      </c>
    </row>
    <row r="1489" spans="1:3" x14ac:dyDescent="0.25">
      <c r="A1489" t="str">
        <f>"0611840202100"</f>
        <v>0611840202100</v>
      </c>
      <c r="B1489" t="str">
        <f>"LK0247"</f>
        <v>LK0247</v>
      </c>
      <c r="C1489" t="s">
        <v>1458</v>
      </c>
    </row>
    <row r="1490" spans="1:3" x14ac:dyDescent="0.25">
      <c r="A1490" t="str">
        <f>"0611840232100"</f>
        <v>0611840232100</v>
      </c>
      <c r="B1490" t="str">
        <f>"LK6402"</f>
        <v>LK6402</v>
      </c>
      <c r="C1490" t="s">
        <v>1459</v>
      </c>
    </row>
    <row r="1491" spans="1:3" x14ac:dyDescent="0.25">
      <c r="A1491" t="str">
        <f>"0611840216100"</f>
        <v>0611840216100</v>
      </c>
      <c r="B1491" t="str">
        <f>"LK2912"</f>
        <v>LK2912</v>
      </c>
      <c r="C1491" t="s">
        <v>1460</v>
      </c>
    </row>
    <row r="1492" spans="1:3" x14ac:dyDescent="0.25">
      <c r="A1492" t="str">
        <f>"0611840204100"</f>
        <v>0611840204100</v>
      </c>
      <c r="B1492" t="str">
        <f>"LK2914"</f>
        <v>LK2914</v>
      </c>
      <c r="C1492" t="s">
        <v>1461</v>
      </c>
    </row>
    <row r="1493" spans="1:3" x14ac:dyDescent="0.25">
      <c r="A1493" t="str">
        <f>"0611840234100"</f>
        <v>0611840234100</v>
      </c>
      <c r="B1493" t="str">
        <f>"LK0819"</f>
        <v>LK0819</v>
      </c>
      <c r="C1493" t="s">
        <v>1462</v>
      </c>
    </row>
    <row r="1494" spans="1:3" x14ac:dyDescent="0.25">
      <c r="A1494" t="str">
        <f>"0611840205100"</f>
        <v>0611840205100</v>
      </c>
      <c r="B1494" t="str">
        <f>"LB1918"</f>
        <v>LB1918</v>
      </c>
      <c r="C1494" t="s">
        <v>1463</v>
      </c>
    </row>
    <row r="1495" spans="1:3" x14ac:dyDescent="0.25">
      <c r="A1495" t="str">
        <f>"0611840235100"</f>
        <v>0611840235100</v>
      </c>
      <c r="B1495" t="str">
        <f>"LK4328"</f>
        <v>LK4328</v>
      </c>
      <c r="C1495" t="s">
        <v>1464</v>
      </c>
    </row>
    <row r="1496" spans="1:3" x14ac:dyDescent="0.25">
      <c r="A1496" t="str">
        <f>"0611840210100"</f>
        <v>0611840210100</v>
      </c>
      <c r="B1496" t="str">
        <f>"LK0249"</f>
        <v>LK0249</v>
      </c>
      <c r="C1496" t="s">
        <v>1465</v>
      </c>
    </row>
    <row r="1497" spans="1:3" x14ac:dyDescent="0.25">
      <c r="A1497" t="str">
        <f>"0611840212100"</f>
        <v>0611840212100</v>
      </c>
      <c r="B1497" t="str">
        <f>"LB7845"</f>
        <v>LB7845</v>
      </c>
      <c r="C1497" t="s">
        <v>1466</v>
      </c>
    </row>
    <row r="1498" spans="1:3" x14ac:dyDescent="0.25">
      <c r="A1498" t="str">
        <f>"0611840251100"</f>
        <v>0611840251100</v>
      </c>
      <c r="B1498" t="str">
        <f>"LB7816"</f>
        <v>LB7816</v>
      </c>
      <c r="C1498" t="s">
        <v>1467</v>
      </c>
    </row>
    <row r="1499" spans="1:3" x14ac:dyDescent="0.25">
      <c r="A1499" t="str">
        <f>"0611840252100"</f>
        <v>0611840252100</v>
      </c>
      <c r="B1499" t="str">
        <f>"LB7846"</f>
        <v>LB7846</v>
      </c>
      <c r="C1499" t="s">
        <v>1468</v>
      </c>
    </row>
    <row r="1500" spans="1:3" x14ac:dyDescent="0.25">
      <c r="A1500" t="str">
        <f>"0611840243100"</f>
        <v>0611840243100</v>
      </c>
      <c r="B1500" t="str">
        <f>"LK4488"</f>
        <v>LK4488</v>
      </c>
      <c r="C1500" t="s">
        <v>1469</v>
      </c>
    </row>
    <row r="1501" spans="1:3" x14ac:dyDescent="0.25">
      <c r="A1501" t="str">
        <f>"0611840269100"</f>
        <v>0611840269100</v>
      </c>
      <c r="B1501" t="str">
        <f>"LK2216"</f>
        <v>LK2216</v>
      </c>
      <c r="C1501" t="s">
        <v>1470</v>
      </c>
    </row>
    <row r="1502" spans="1:3" x14ac:dyDescent="0.25">
      <c r="A1502" t="str">
        <f>"0611840270100"</f>
        <v>0611840270100</v>
      </c>
      <c r="B1502" t="str">
        <f>"LK2921"</f>
        <v>LK2921</v>
      </c>
      <c r="C1502" t="s">
        <v>1471</v>
      </c>
    </row>
    <row r="1503" spans="1:3" x14ac:dyDescent="0.25">
      <c r="A1503" t="str">
        <f>"0611840230100"</f>
        <v>0611840230100</v>
      </c>
      <c r="B1503" t="str">
        <f>"LK1321"</f>
        <v>LK1321</v>
      </c>
      <c r="C1503" t="s">
        <v>1472</v>
      </c>
    </row>
    <row r="1504" spans="1:3" x14ac:dyDescent="0.25">
      <c r="A1504" t="str">
        <f>"0611840206100"</f>
        <v>0611840206100</v>
      </c>
      <c r="B1504" t="str">
        <f>"LK2915"</f>
        <v>LK2915</v>
      </c>
      <c r="C1504" t="s">
        <v>1473</v>
      </c>
    </row>
    <row r="1505" spans="1:3" x14ac:dyDescent="0.25">
      <c r="A1505" t="str">
        <f>"0611840209100"</f>
        <v>0611840209100</v>
      </c>
      <c r="B1505" t="str">
        <f>"LB7813"</f>
        <v>LB7813</v>
      </c>
      <c r="C1505" t="s">
        <v>1474</v>
      </c>
    </row>
    <row r="1506" spans="1:3" x14ac:dyDescent="0.25">
      <c r="A1506" t="str">
        <f>"0611840211100"</f>
        <v>0611840211100</v>
      </c>
      <c r="B1506" t="str">
        <f>"LB1919"</f>
        <v>LB1919</v>
      </c>
      <c r="C1506" t="s">
        <v>1475</v>
      </c>
    </row>
    <row r="1507" spans="1:3" x14ac:dyDescent="0.25">
      <c r="A1507" t="str">
        <f>"0611840233100"</f>
        <v>0611840233100</v>
      </c>
      <c r="B1507" t="str">
        <f>"LK5032"</f>
        <v>LK5032</v>
      </c>
      <c r="C1507" t="s">
        <v>1476</v>
      </c>
    </row>
    <row r="1508" spans="1:3" x14ac:dyDescent="0.25">
      <c r="A1508" t="str">
        <f>"0611840218100"</f>
        <v>0611840218100</v>
      </c>
      <c r="B1508" t="str">
        <f>"LK4486"</f>
        <v>LK4486</v>
      </c>
      <c r="C1508" t="s">
        <v>1477</v>
      </c>
    </row>
    <row r="1509" spans="1:3" x14ac:dyDescent="0.25">
      <c r="A1509" t="str">
        <f>"0611840207100"</f>
        <v>0611840207100</v>
      </c>
      <c r="B1509" t="str">
        <f>"LB5947"</f>
        <v>LB5947</v>
      </c>
      <c r="C1509" t="s">
        <v>1478</v>
      </c>
    </row>
    <row r="1510" spans="1:3" x14ac:dyDescent="0.25">
      <c r="A1510" t="str">
        <f>"0611840221100"</f>
        <v>0611840221100</v>
      </c>
      <c r="B1510" t="str">
        <f>"LK2918"</f>
        <v>LK2918</v>
      </c>
      <c r="C1510" t="s">
        <v>1479</v>
      </c>
    </row>
    <row r="1511" spans="1:3" x14ac:dyDescent="0.25">
      <c r="A1511" t="str">
        <f>"0611840223100"</f>
        <v>0611840223100</v>
      </c>
      <c r="B1511" t="str">
        <f>"LB5840"</f>
        <v>LB5840</v>
      </c>
      <c r="C1511" t="s">
        <v>1481</v>
      </c>
    </row>
    <row r="1512" spans="1:3" x14ac:dyDescent="0.25">
      <c r="A1512" t="str">
        <f>"0611840224100"</f>
        <v>0611840224100</v>
      </c>
      <c r="B1512" t="str">
        <f>"LK0820"</f>
        <v>LK0820</v>
      </c>
      <c r="C1512" t="s">
        <v>1482</v>
      </c>
    </row>
    <row r="1513" spans="1:3" x14ac:dyDescent="0.25">
      <c r="A1513" t="str">
        <f>"0611840222100"</f>
        <v>0611840222100</v>
      </c>
      <c r="B1513" t="str">
        <f>"LK1641"</f>
        <v>LK1641</v>
      </c>
      <c r="C1513" t="s">
        <v>1480</v>
      </c>
    </row>
    <row r="1514" spans="1:3" x14ac:dyDescent="0.25">
      <c r="A1514" t="str">
        <f>"0611840226100"</f>
        <v>0611840226100</v>
      </c>
      <c r="B1514" t="str">
        <f>"LK1320"</f>
        <v>LK1320</v>
      </c>
      <c r="C1514" t="s">
        <v>1483</v>
      </c>
    </row>
    <row r="1515" spans="1:3" x14ac:dyDescent="0.25">
      <c r="A1515" t="str">
        <f>"0611840215100"</f>
        <v>0611840215100</v>
      </c>
      <c r="B1515" t="str">
        <f>"LK2917"</f>
        <v>LK2917</v>
      </c>
      <c r="C1515" t="s">
        <v>1485</v>
      </c>
    </row>
    <row r="1516" spans="1:3" x14ac:dyDescent="0.25">
      <c r="A1516" t="str">
        <f>"0611840203100"</f>
        <v>0611840203100</v>
      </c>
      <c r="B1516" t="str">
        <f>"LK1319"</f>
        <v>LK1319</v>
      </c>
      <c r="C1516" t="s">
        <v>1486</v>
      </c>
    </row>
    <row r="1517" spans="1:3" x14ac:dyDescent="0.25">
      <c r="A1517" t="str">
        <f>"0611840247100"</f>
        <v>0611840247100</v>
      </c>
      <c r="B1517" t="str">
        <f>"LB7814"</f>
        <v>LB7814</v>
      </c>
      <c r="C1517" t="s">
        <v>1487</v>
      </c>
    </row>
    <row r="1518" spans="1:3" x14ac:dyDescent="0.25">
      <c r="A1518" t="str">
        <f>"0611840225100"</f>
        <v>0611840225100</v>
      </c>
      <c r="B1518" t="str">
        <f>"LK3404"</f>
        <v>LK3404</v>
      </c>
      <c r="C1518" t="s">
        <v>1488</v>
      </c>
    </row>
    <row r="1519" spans="1:3" x14ac:dyDescent="0.25">
      <c r="A1519" t="str">
        <f>"0611840238100"</f>
        <v>0611840238100</v>
      </c>
      <c r="B1519" t="str">
        <f>"LK5033"</f>
        <v>LK5033</v>
      </c>
      <c r="C1519" t="s">
        <v>1489</v>
      </c>
    </row>
    <row r="1520" spans="1:3" x14ac:dyDescent="0.25">
      <c r="A1520" t="str">
        <f>"0611840244100"</f>
        <v>0611840244100</v>
      </c>
      <c r="B1520" t="str">
        <f>"LK3405"</f>
        <v>LK3405</v>
      </c>
      <c r="C1520" t="s">
        <v>1490</v>
      </c>
    </row>
    <row r="1521" spans="1:3" x14ac:dyDescent="0.25">
      <c r="A1521" t="str">
        <f>"0611840227100"</f>
        <v>0611840227100</v>
      </c>
      <c r="B1521" t="str">
        <f>"LK0822"</f>
        <v>LK0822</v>
      </c>
      <c r="C1521" t="s">
        <v>1491</v>
      </c>
    </row>
    <row r="1522" spans="1:3" x14ac:dyDescent="0.25">
      <c r="A1522" t="str">
        <f>"0611840239100"</f>
        <v>0611840239100</v>
      </c>
      <c r="B1522" t="str">
        <f>"LK0823"</f>
        <v>LK0823</v>
      </c>
      <c r="C1522" t="s">
        <v>1492</v>
      </c>
    </row>
    <row r="1523" spans="1:3" x14ac:dyDescent="0.25">
      <c r="A1523" t="str">
        <f>"0611840240100"</f>
        <v>0611840240100</v>
      </c>
      <c r="B1523" t="str">
        <f>"LK0824"</f>
        <v>LK0824</v>
      </c>
      <c r="C1523" t="s">
        <v>1493</v>
      </c>
    </row>
    <row r="1524" spans="1:3" x14ac:dyDescent="0.25">
      <c r="A1524" t="str">
        <f>"0611840217100"</f>
        <v>0611840217100</v>
      </c>
      <c r="B1524" t="str">
        <f>"LK0248"</f>
        <v>LK0248</v>
      </c>
      <c r="C1524" t="s">
        <v>1494</v>
      </c>
    </row>
    <row r="1525" spans="1:3" x14ac:dyDescent="0.25">
      <c r="A1525" t="str">
        <f>"0611840219100"</f>
        <v>0611840219100</v>
      </c>
      <c r="B1525" t="str">
        <f>"LK6650"</f>
        <v>LK6650</v>
      </c>
      <c r="C1525" t="s">
        <v>1495</v>
      </c>
    </row>
    <row r="1526" spans="1:3" x14ac:dyDescent="0.25">
      <c r="A1526" t="str">
        <f>"0611840236100"</f>
        <v>0611840236100</v>
      </c>
      <c r="B1526" t="str">
        <f>"LK5823"</f>
        <v>LK5823</v>
      </c>
      <c r="C1526" t="s">
        <v>1484</v>
      </c>
    </row>
    <row r="1527" spans="1:3" x14ac:dyDescent="0.25">
      <c r="A1527" t="str">
        <f>"0611840220100"</f>
        <v>0611840220100</v>
      </c>
      <c r="B1527" t="str">
        <f>"LK2213"</f>
        <v>LK2213</v>
      </c>
      <c r="C1527" t="s">
        <v>1496</v>
      </c>
    </row>
    <row r="1528" spans="1:3" x14ac:dyDescent="0.25">
      <c r="A1528" t="str">
        <f>"0611840237100"</f>
        <v>0611840237100</v>
      </c>
      <c r="B1528" t="str">
        <f>"LK0821"</f>
        <v>LK0821</v>
      </c>
      <c r="C1528" t="s">
        <v>1497</v>
      </c>
    </row>
    <row r="1529" spans="1:3" x14ac:dyDescent="0.25">
      <c r="A1529" t="str">
        <f>"0611840241100"</f>
        <v>0611840241100</v>
      </c>
      <c r="B1529" t="str">
        <f>"LK0825"</f>
        <v>LK0825</v>
      </c>
      <c r="C1529" t="s">
        <v>1498</v>
      </c>
    </row>
    <row r="1530" spans="1:3" x14ac:dyDescent="0.25">
      <c r="A1530" t="str">
        <f>"0611840242100"</f>
        <v>0611840242100</v>
      </c>
      <c r="B1530" t="str">
        <f>"LK2214"</f>
        <v>LK2214</v>
      </c>
      <c r="C1530" t="s">
        <v>1499</v>
      </c>
    </row>
    <row r="1531" spans="1:3" x14ac:dyDescent="0.25">
      <c r="A1531" t="str">
        <f>"0611840228100"</f>
        <v>0611840228100</v>
      </c>
      <c r="B1531" t="str">
        <f>"LK0250"</f>
        <v>LK0250</v>
      </c>
      <c r="C1531" t="s">
        <v>1500</v>
      </c>
    </row>
    <row r="1532" spans="1:3" x14ac:dyDescent="0.25">
      <c r="A1532" t="str">
        <f>"0611840229100"</f>
        <v>0611840229100</v>
      </c>
      <c r="B1532" t="str">
        <f>"LK4329"</f>
        <v>LK4329</v>
      </c>
      <c r="C1532" t="s">
        <v>1501</v>
      </c>
    </row>
    <row r="1533" spans="1:3" x14ac:dyDescent="0.25">
      <c r="A1533" t="str">
        <f>"0611840245100"</f>
        <v>0611840245100</v>
      </c>
      <c r="B1533" t="str">
        <f>"LK2215"</f>
        <v>LK2215</v>
      </c>
      <c r="C1533" t="s">
        <v>1502</v>
      </c>
    </row>
    <row r="1534" spans="1:3" x14ac:dyDescent="0.25">
      <c r="A1534" t="str">
        <f>"0611840231100"</f>
        <v>0611840231100</v>
      </c>
      <c r="B1534" t="str">
        <f>"LK0826"</f>
        <v>LK0826</v>
      </c>
      <c r="C1534" t="s">
        <v>1503</v>
      </c>
    </row>
    <row r="1535" spans="1:3" x14ac:dyDescent="0.25">
      <c r="A1535" t="str">
        <f>"0611840271100"</f>
        <v>0611840271100</v>
      </c>
      <c r="B1535" t="str">
        <f>"LB7825"</f>
        <v>LB7825</v>
      </c>
      <c r="C1535" t="s">
        <v>1504</v>
      </c>
    </row>
    <row r="1536" spans="1:3" x14ac:dyDescent="0.25">
      <c r="A1536" t="str">
        <f>"0611840246100"</f>
        <v>0611840246100</v>
      </c>
      <c r="B1536" t="str">
        <f>"LK2919"</f>
        <v>LK2919</v>
      </c>
      <c r="C1536" t="s">
        <v>1505</v>
      </c>
    </row>
    <row r="1537" spans="1:3" x14ac:dyDescent="0.25">
      <c r="A1537" t="str">
        <f>"0611840249100"</f>
        <v>0611840249100</v>
      </c>
      <c r="B1537" t="str">
        <f>"LB5831"</f>
        <v>LB5831</v>
      </c>
      <c r="C1537" t="s">
        <v>1506</v>
      </c>
    </row>
    <row r="1538" spans="1:3" x14ac:dyDescent="0.25">
      <c r="A1538" t="str">
        <f>"0611840250100"</f>
        <v>0611840250100</v>
      </c>
      <c r="B1538" t="str">
        <f>"LB7815"</f>
        <v>LB7815</v>
      </c>
      <c r="C1538" t="s">
        <v>1507</v>
      </c>
    </row>
    <row r="1539" spans="1:3" x14ac:dyDescent="0.25">
      <c r="A1539" t="str">
        <f>"0611840254100"</f>
        <v>0611840254100</v>
      </c>
      <c r="B1539" t="str">
        <f>"LK3406"</f>
        <v>LK3406</v>
      </c>
      <c r="C1539" t="s">
        <v>1508</v>
      </c>
    </row>
    <row r="1540" spans="1:3" x14ac:dyDescent="0.25">
      <c r="A1540" t="str">
        <f>"0611840255100"</f>
        <v>0611840255100</v>
      </c>
      <c r="B1540" t="str">
        <f>"LK6403"</f>
        <v>LK6403</v>
      </c>
      <c r="C1540" t="s">
        <v>1509</v>
      </c>
    </row>
    <row r="1541" spans="1:3" x14ac:dyDescent="0.25">
      <c r="A1541" t="str">
        <f>"0611840256100"</f>
        <v>0611840256100</v>
      </c>
      <c r="B1541" t="str">
        <f>"LK6404"</f>
        <v>LK6404</v>
      </c>
      <c r="C1541" t="s">
        <v>1510</v>
      </c>
    </row>
    <row r="1542" spans="1:3" x14ac:dyDescent="0.25">
      <c r="A1542" t="str">
        <f>"0611840257100"</f>
        <v>0611840257100</v>
      </c>
      <c r="B1542" t="str">
        <f>"LK6405"</f>
        <v>LK6405</v>
      </c>
      <c r="C1542" t="s">
        <v>1511</v>
      </c>
    </row>
    <row r="1543" spans="1:3" x14ac:dyDescent="0.25">
      <c r="A1543" t="str">
        <f>"0611840258100"</f>
        <v>0611840258100</v>
      </c>
      <c r="B1543" t="str">
        <f>"LK6406"</f>
        <v>LK6406</v>
      </c>
      <c r="C1543" t="s">
        <v>1512</v>
      </c>
    </row>
    <row r="1544" spans="1:3" x14ac:dyDescent="0.25">
      <c r="A1544" t="str">
        <f>"0611840259100"</f>
        <v>0611840259100</v>
      </c>
      <c r="B1544" t="str">
        <f>"LK6407"</f>
        <v>LK6407</v>
      </c>
      <c r="C1544" t="s">
        <v>1513</v>
      </c>
    </row>
    <row r="1545" spans="1:3" x14ac:dyDescent="0.25">
      <c r="A1545" t="str">
        <f>"0611840260100"</f>
        <v>0611840260100</v>
      </c>
      <c r="B1545" t="str">
        <f>"LK6649"</f>
        <v>LK6649</v>
      </c>
      <c r="C1545" t="s">
        <v>1514</v>
      </c>
    </row>
    <row r="1546" spans="1:3" x14ac:dyDescent="0.25">
      <c r="A1546" t="str">
        <f>"0611840261100"</f>
        <v>0611840261100</v>
      </c>
      <c r="B1546" t="str">
        <f>"LK6408"</f>
        <v>LK6408</v>
      </c>
      <c r="C1546" t="s">
        <v>1515</v>
      </c>
    </row>
    <row r="1547" spans="1:3" x14ac:dyDescent="0.25">
      <c r="A1547" t="str">
        <f>"0611840262100"</f>
        <v>0611840262100</v>
      </c>
      <c r="B1547" t="str">
        <f>"LK6409"</f>
        <v>LK6409</v>
      </c>
      <c r="C1547" t="s">
        <v>1516</v>
      </c>
    </row>
    <row r="1548" spans="1:3" x14ac:dyDescent="0.25">
      <c r="A1548" t="str">
        <f>"0611840263100"</f>
        <v>0611840263100</v>
      </c>
      <c r="B1548" t="str">
        <f>"LK6917"</f>
        <v>LK6917</v>
      </c>
      <c r="C1548" t="s">
        <v>1517</v>
      </c>
    </row>
    <row r="1549" spans="1:3" x14ac:dyDescent="0.25">
      <c r="A1549" t="str">
        <f>"0611840264100"</f>
        <v>0611840264100</v>
      </c>
      <c r="B1549" t="str">
        <f>"LK6410"</f>
        <v>LK6410</v>
      </c>
      <c r="C1549" t="s">
        <v>1519</v>
      </c>
    </row>
    <row r="1550" spans="1:3" x14ac:dyDescent="0.25">
      <c r="A1550" t="str">
        <f>"0611840265100"</f>
        <v>0611840265100</v>
      </c>
      <c r="B1550" t="str">
        <f>"LK6411"</f>
        <v>LK6411</v>
      </c>
      <c r="C1550" t="s">
        <v>1518</v>
      </c>
    </row>
    <row r="1551" spans="1:3" x14ac:dyDescent="0.25">
      <c r="A1551" t="str">
        <f>"0611840268100"</f>
        <v>0611840268100</v>
      </c>
      <c r="B1551" t="str">
        <f>"LB7821"</f>
        <v>LB7821</v>
      </c>
      <c r="C1551" t="s">
        <v>1520</v>
      </c>
    </row>
    <row r="1552" spans="1:3" x14ac:dyDescent="0.25">
      <c r="A1552" t="str">
        <f>"0611840302100"</f>
        <v>0611840302100</v>
      </c>
      <c r="B1552" t="str">
        <f>"LK5503"</f>
        <v>LK5503</v>
      </c>
      <c r="C1552" t="s">
        <v>1521</v>
      </c>
    </row>
    <row r="1553" spans="1:3" x14ac:dyDescent="0.25">
      <c r="A1553" t="str">
        <f>"0611840303100"</f>
        <v>0611840303100</v>
      </c>
      <c r="B1553" t="str">
        <f>"LK6412"</f>
        <v>LK6412</v>
      </c>
      <c r="C1553" t="s">
        <v>1522</v>
      </c>
    </row>
    <row r="1554" spans="1:3" x14ac:dyDescent="0.25">
      <c r="A1554" t="str">
        <f>"0611840421100"</f>
        <v>0611840421100</v>
      </c>
      <c r="B1554" t="str">
        <f>"LK4161"</f>
        <v>LK4161</v>
      </c>
      <c r="C1554" t="s">
        <v>1523</v>
      </c>
    </row>
    <row r="1555" spans="1:3" x14ac:dyDescent="0.25">
      <c r="A1555" t="str">
        <f>"0611840422100"</f>
        <v>0611840422100</v>
      </c>
      <c r="B1555" t="str">
        <f>"LK4157"</f>
        <v>LK4157</v>
      </c>
      <c r="C1555" t="s">
        <v>1524</v>
      </c>
    </row>
    <row r="1556" spans="1:3" x14ac:dyDescent="0.25">
      <c r="A1556" t="str">
        <f>"0611840423100"</f>
        <v>0611840423100</v>
      </c>
      <c r="B1556" t="str">
        <f>"LK4156"</f>
        <v>LK4156</v>
      </c>
      <c r="C1556" t="s">
        <v>1525</v>
      </c>
    </row>
    <row r="1557" spans="1:3" x14ac:dyDescent="0.25">
      <c r="A1557" t="str">
        <f>"0611840424100"</f>
        <v>0611840424100</v>
      </c>
      <c r="B1557" t="str">
        <f>"LK4158"</f>
        <v>LK4158</v>
      </c>
      <c r="C1557" t="s">
        <v>1526</v>
      </c>
    </row>
    <row r="1558" spans="1:3" x14ac:dyDescent="0.25">
      <c r="A1558" t="str">
        <f>"0611840425100"</f>
        <v>0611840425100</v>
      </c>
      <c r="B1558" t="str">
        <f>"LK4410"</f>
        <v>LK4410</v>
      </c>
      <c r="C1558" t="s">
        <v>1527</v>
      </c>
    </row>
    <row r="1559" spans="1:3" x14ac:dyDescent="0.25">
      <c r="A1559" t="str">
        <f>"0611840426100"</f>
        <v>0611840426100</v>
      </c>
      <c r="B1559" t="str">
        <f>"LK4149"</f>
        <v>LK4149</v>
      </c>
      <c r="C1559" t="s">
        <v>1528</v>
      </c>
    </row>
    <row r="1560" spans="1:3" x14ac:dyDescent="0.25">
      <c r="A1560" t="str">
        <f>"0611840427100"</f>
        <v>0611840427100</v>
      </c>
      <c r="B1560" t="str">
        <f>"LK4493"</f>
        <v>LK4493</v>
      </c>
      <c r="C1560" t="s">
        <v>1529</v>
      </c>
    </row>
    <row r="1561" spans="1:3" x14ac:dyDescent="0.25">
      <c r="A1561" t="str">
        <f>"0611840428100"</f>
        <v>0611840428100</v>
      </c>
      <c r="B1561" t="str">
        <f>"LK4159"</f>
        <v>LK4159</v>
      </c>
      <c r="C1561" t="s">
        <v>1530</v>
      </c>
    </row>
    <row r="1562" spans="1:3" x14ac:dyDescent="0.25">
      <c r="A1562" t="str">
        <f>"0611840429100"</f>
        <v>0611840429100</v>
      </c>
      <c r="B1562" t="str">
        <f>"LK4160"</f>
        <v>LK4160</v>
      </c>
      <c r="C1562" t="s">
        <v>1531</v>
      </c>
    </row>
    <row r="1563" spans="1:3" x14ac:dyDescent="0.25">
      <c r="A1563" t="str">
        <f>"0611840430100"</f>
        <v>0611840430100</v>
      </c>
      <c r="B1563" t="str">
        <f>"LK4155"</f>
        <v>LK4155</v>
      </c>
      <c r="C1563" t="s">
        <v>1532</v>
      </c>
    </row>
    <row r="1564" spans="1:3" x14ac:dyDescent="0.25">
      <c r="A1564" t="str">
        <f>"0611840431100"</f>
        <v>0611840431100</v>
      </c>
      <c r="B1564" t="str">
        <f>"LK4154"</f>
        <v>LK4154</v>
      </c>
      <c r="C1564" t="s">
        <v>1533</v>
      </c>
    </row>
    <row r="1565" spans="1:3" x14ac:dyDescent="0.25">
      <c r="A1565" t="str">
        <f>"0611840432100"</f>
        <v>0611840432100</v>
      </c>
      <c r="B1565" t="str">
        <f>"LK4331"</f>
        <v>LK4331</v>
      </c>
      <c r="C1565" t="s">
        <v>1534</v>
      </c>
    </row>
    <row r="1566" spans="1:3" x14ac:dyDescent="0.25">
      <c r="A1566" t="str">
        <f>"0611840433100"</f>
        <v>0611840433100</v>
      </c>
      <c r="B1566" t="str">
        <f>"LK4151"</f>
        <v>LK4151</v>
      </c>
      <c r="C1566" t="s">
        <v>1535</v>
      </c>
    </row>
    <row r="1567" spans="1:3" x14ac:dyDescent="0.25">
      <c r="A1567" t="str">
        <f>"0611840434100"</f>
        <v>0611840434100</v>
      </c>
      <c r="B1567" t="str">
        <f>"LK4162"</f>
        <v>LK4162</v>
      </c>
      <c r="C1567" t="s">
        <v>1536</v>
      </c>
    </row>
    <row r="1568" spans="1:3" x14ac:dyDescent="0.25">
      <c r="A1568" t="str">
        <f>"0611837152025"</f>
        <v>0611837152025</v>
      </c>
      <c r="B1568" t="str">
        <f>"MC4228"</f>
        <v>MC4228</v>
      </c>
      <c r="C1568" t="s">
        <v>1537</v>
      </c>
    </row>
    <row r="1569" spans="1:3" x14ac:dyDescent="0.25">
      <c r="A1569" t="str">
        <f>"0611837153025"</f>
        <v>0611837153025</v>
      </c>
      <c r="B1569" t="str">
        <f>"MC4229"</f>
        <v>MC4229</v>
      </c>
      <c r="C1569" t="s">
        <v>1538</v>
      </c>
    </row>
    <row r="1570" spans="1:3" x14ac:dyDescent="0.25">
      <c r="A1570" t="str">
        <f>"0611837154100"</f>
        <v>0611837154100</v>
      </c>
      <c r="B1570" t="str">
        <f>"LH8827"</f>
        <v>LH8827</v>
      </c>
      <c r="C1570" t="s">
        <v>1539</v>
      </c>
    </row>
    <row r="1571" spans="1:3" x14ac:dyDescent="0.25">
      <c r="A1571" t="str">
        <f>"0611837155025"</f>
        <v>0611837155025</v>
      </c>
      <c r="B1571" t="str">
        <f>"MC3778"</f>
        <v>MC3778</v>
      </c>
      <c r="C1571" t="s">
        <v>1540</v>
      </c>
    </row>
    <row r="1572" spans="1:3" x14ac:dyDescent="0.25">
      <c r="A1572" t="str">
        <f>"0611837156025"</f>
        <v>0611837156025</v>
      </c>
      <c r="B1572" t="str">
        <f>"MC4230"</f>
        <v>MC4230</v>
      </c>
      <c r="C1572" t="s">
        <v>1541</v>
      </c>
    </row>
    <row r="1573" spans="1:3" x14ac:dyDescent="0.25">
      <c r="A1573" t="str">
        <f>"0611838500100"</f>
        <v>0611838500100</v>
      </c>
      <c r="B1573" t="str">
        <f>"LL0172"</f>
        <v>LL0172</v>
      </c>
      <c r="C1573" t="s">
        <v>1542</v>
      </c>
    </row>
    <row r="1574" spans="1:3" x14ac:dyDescent="0.25">
      <c r="A1574" t="str">
        <f>"0611838503100"</f>
        <v>0611838503100</v>
      </c>
      <c r="B1574" t="str">
        <f>"LL8049"</f>
        <v>LL8049</v>
      </c>
      <c r="C1574" t="s">
        <v>1543</v>
      </c>
    </row>
    <row r="1575" spans="1:3" x14ac:dyDescent="0.25">
      <c r="A1575" t="str">
        <f>"0611838504100"</f>
        <v>0611838504100</v>
      </c>
      <c r="B1575" t="str">
        <f>"LL8213"</f>
        <v>LL8213</v>
      </c>
      <c r="C1575" t="s">
        <v>1544</v>
      </c>
    </row>
    <row r="1576" spans="1:3" x14ac:dyDescent="0.25">
      <c r="A1576" t="str">
        <f>"0611837319100"</f>
        <v>0611837319100</v>
      </c>
      <c r="B1576" t="str">
        <f>"LK5518"</f>
        <v>LK5518</v>
      </c>
      <c r="C1576" t="s">
        <v>1545</v>
      </c>
    </row>
    <row r="1577" spans="1:3" x14ac:dyDescent="0.25">
      <c r="A1577" t="str">
        <f>"0611837337100"</f>
        <v>0611837337100</v>
      </c>
      <c r="B1577" t="str">
        <f>"LK6417"</f>
        <v>LK6417</v>
      </c>
      <c r="C1577" t="s">
        <v>1546</v>
      </c>
    </row>
    <row r="1578" spans="1:3" x14ac:dyDescent="0.25">
      <c r="A1578" t="str">
        <f>"0611837338100"</f>
        <v>0611837338100</v>
      </c>
      <c r="B1578" t="str">
        <f>"LK6418"</f>
        <v>LK6418</v>
      </c>
      <c r="C1578" t="s">
        <v>1547</v>
      </c>
    </row>
    <row r="1579" spans="1:3" x14ac:dyDescent="0.25">
      <c r="A1579" t="str">
        <f>"0611863399050"</f>
        <v>0611863399050</v>
      </c>
      <c r="B1579" t="str">
        <f>"CE0486"</f>
        <v>CE0486</v>
      </c>
      <c r="C1579" t="s">
        <v>1548</v>
      </c>
    </row>
    <row r="1580" spans="1:3" x14ac:dyDescent="0.25">
      <c r="A1580" t="str">
        <f>"0611863400050"</f>
        <v>0611863400050</v>
      </c>
      <c r="B1580" t="str">
        <f>"CE0487"</f>
        <v>CE0487</v>
      </c>
      <c r="C1580" t="s">
        <v>1549</v>
      </c>
    </row>
    <row r="1581" spans="1:3" x14ac:dyDescent="0.25">
      <c r="A1581" t="str">
        <f>"0611837362100"</f>
        <v>0611837362100</v>
      </c>
      <c r="B1581" t="str">
        <f>"LK6104"</f>
        <v>LK6104</v>
      </c>
      <c r="C1581" t="s">
        <v>1550</v>
      </c>
    </row>
    <row r="1582" spans="1:3" x14ac:dyDescent="0.25">
      <c r="A1582" t="str">
        <f>"0611837363100"</f>
        <v>0611837363100</v>
      </c>
      <c r="B1582" t="str">
        <f>"LK6419"</f>
        <v>LK6419</v>
      </c>
      <c r="C1582" t="s">
        <v>1551</v>
      </c>
    </row>
    <row r="1583" spans="1:3" x14ac:dyDescent="0.25">
      <c r="A1583" t="str">
        <f>"0611837364100"</f>
        <v>0611837364100</v>
      </c>
      <c r="B1583" t="str">
        <f>"LK6105"</f>
        <v>LK6105</v>
      </c>
      <c r="C1583" t="s">
        <v>1552</v>
      </c>
    </row>
    <row r="1584" spans="1:3" x14ac:dyDescent="0.25">
      <c r="A1584" t="str">
        <f>"0611857051100"</f>
        <v>0611857051100</v>
      </c>
      <c r="B1584" t="str">
        <f>"LK7097"</f>
        <v>LK7097</v>
      </c>
      <c r="C1584" t="s">
        <v>1553</v>
      </c>
    </row>
    <row r="1585" spans="1:3" x14ac:dyDescent="0.25">
      <c r="A1585" t="str">
        <f>"0611863426050"</f>
        <v>0611863426050</v>
      </c>
      <c r="B1585" t="str">
        <f>"CE1120"</f>
        <v>CE1120</v>
      </c>
      <c r="C1585" t="s">
        <v>1554</v>
      </c>
    </row>
    <row r="1586" spans="1:3" x14ac:dyDescent="0.25">
      <c r="A1586" t="str">
        <f>"0611863427050"</f>
        <v>0611863427050</v>
      </c>
      <c r="B1586" t="str">
        <f>"CE1667"</f>
        <v>CE1667</v>
      </c>
      <c r="C1586" t="s">
        <v>1555</v>
      </c>
    </row>
    <row r="1587" spans="1:3" x14ac:dyDescent="0.25">
      <c r="A1587" t="str">
        <f>"0611863428050"</f>
        <v>0611863428050</v>
      </c>
      <c r="B1587" t="str">
        <f>"CE1668"</f>
        <v>CE1668</v>
      </c>
      <c r="C1587" t="s">
        <v>1556</v>
      </c>
    </row>
    <row r="1588" spans="1:3" x14ac:dyDescent="0.25">
      <c r="A1588" t="str">
        <f>"0611863429050"</f>
        <v>0611863429050</v>
      </c>
      <c r="B1588" t="str">
        <f>"CE1669"</f>
        <v>CE1669</v>
      </c>
      <c r="C1588" t="s">
        <v>1557</v>
      </c>
    </row>
    <row r="1589" spans="1:3" x14ac:dyDescent="0.25">
      <c r="A1589" t="str">
        <f>"0611863430050"</f>
        <v>0611863430050</v>
      </c>
      <c r="B1589" t="str">
        <f>"CE1670"</f>
        <v>CE1670</v>
      </c>
      <c r="C1589" t="s">
        <v>1558</v>
      </c>
    </row>
    <row r="1590" spans="1:3" x14ac:dyDescent="0.25">
      <c r="A1590" t="str">
        <f>"0611863431050"</f>
        <v>0611863431050</v>
      </c>
      <c r="B1590" t="str">
        <f>"CE0876"</f>
        <v>CE0876</v>
      </c>
      <c r="C1590" t="s">
        <v>1559</v>
      </c>
    </row>
    <row r="1591" spans="1:3" x14ac:dyDescent="0.25">
      <c r="A1591" t="str">
        <f>"0611863432050"</f>
        <v>0611863432050</v>
      </c>
      <c r="B1591" t="str">
        <f>"CE1691"</f>
        <v>CE1691</v>
      </c>
      <c r="C1591" t="s">
        <v>1560</v>
      </c>
    </row>
    <row r="1592" spans="1:3" x14ac:dyDescent="0.25">
      <c r="A1592" t="str">
        <f>"0611863433050"</f>
        <v>0611863433050</v>
      </c>
      <c r="B1592" t="str">
        <f>"CE1121"</f>
        <v>CE1121</v>
      </c>
      <c r="C1592" t="s">
        <v>1561</v>
      </c>
    </row>
    <row r="1593" spans="1:3" x14ac:dyDescent="0.25">
      <c r="A1593" t="str">
        <f>"0611863434050"</f>
        <v>0611863434050</v>
      </c>
      <c r="B1593" t="str">
        <f>"CE0877"</f>
        <v>CE0877</v>
      </c>
      <c r="C1593" t="s">
        <v>1562</v>
      </c>
    </row>
    <row r="1594" spans="1:3" x14ac:dyDescent="0.25">
      <c r="A1594" t="str">
        <f>"0611863435050"</f>
        <v>0611863435050</v>
      </c>
      <c r="B1594" t="str">
        <f>"CE1427"</f>
        <v>CE1427</v>
      </c>
      <c r="C1594" t="s">
        <v>1563</v>
      </c>
    </row>
    <row r="1595" spans="1:3" x14ac:dyDescent="0.25">
      <c r="A1595" t="str">
        <f>"0611863436050"</f>
        <v>0611863436050</v>
      </c>
      <c r="B1595" t="str">
        <f>"CE1122"</f>
        <v>CE1122</v>
      </c>
      <c r="C1595" t="s">
        <v>1564</v>
      </c>
    </row>
    <row r="1596" spans="1:3" x14ac:dyDescent="0.25">
      <c r="A1596" t="str">
        <f>"0611863437050"</f>
        <v>0611863437050</v>
      </c>
      <c r="B1596" t="str">
        <f>"CE0879"</f>
        <v>CE0879</v>
      </c>
      <c r="C1596" t="s">
        <v>1565</v>
      </c>
    </row>
    <row r="1597" spans="1:3" x14ac:dyDescent="0.25">
      <c r="A1597" t="str">
        <f>"0611837433100"</f>
        <v>0611837433100</v>
      </c>
      <c r="B1597" t="str">
        <f>"LL4838"</f>
        <v>LL4838</v>
      </c>
      <c r="C1597" t="s">
        <v>1566</v>
      </c>
    </row>
    <row r="1598" spans="1:3" x14ac:dyDescent="0.25">
      <c r="A1598" t="str">
        <f>"0611832330100"</f>
        <v>0611832330100</v>
      </c>
      <c r="B1598" t="str">
        <f>"LL3133"</f>
        <v>LL3133</v>
      </c>
      <c r="C1598" t="s">
        <v>1567</v>
      </c>
    </row>
    <row r="1599" spans="1:3" x14ac:dyDescent="0.25">
      <c r="A1599" t="str">
        <f>"0611832334100"</f>
        <v>0611832334100</v>
      </c>
      <c r="B1599" t="str">
        <f>"LL8279"</f>
        <v>LL8279</v>
      </c>
      <c r="C1599" t="s">
        <v>1568</v>
      </c>
    </row>
    <row r="1600" spans="1:3" x14ac:dyDescent="0.25">
      <c r="A1600" t="str">
        <f>"0611832390100"</f>
        <v>0611832390100</v>
      </c>
      <c r="B1600" t="str">
        <f>"LL8052"</f>
        <v>LL8052</v>
      </c>
      <c r="C1600" t="s">
        <v>1569</v>
      </c>
    </row>
    <row r="1601" spans="1:3" x14ac:dyDescent="0.25">
      <c r="A1601" t="str">
        <f>"0611832395100"</f>
        <v>0611832395100</v>
      </c>
      <c r="B1601" t="str">
        <f>"LL8053"</f>
        <v>LL8053</v>
      </c>
      <c r="C1601" t="s">
        <v>1570</v>
      </c>
    </row>
    <row r="1602" spans="1:3" x14ac:dyDescent="0.25">
      <c r="A1602" t="str">
        <f>"0611832465100"</f>
        <v>0611832465100</v>
      </c>
      <c r="B1602" t="str">
        <f>"LL0045"</f>
        <v>LL0045</v>
      </c>
      <c r="C1602" t="s">
        <v>1571</v>
      </c>
    </row>
    <row r="1603" spans="1:3" x14ac:dyDescent="0.25">
      <c r="A1603" t="str">
        <f>"0611837472100"</f>
        <v>0611837472100</v>
      </c>
      <c r="B1603" t="str">
        <f>"LL4841"</f>
        <v>LL4841</v>
      </c>
      <c r="C1603" t="s">
        <v>1572</v>
      </c>
    </row>
    <row r="1604" spans="1:3" x14ac:dyDescent="0.25">
      <c r="A1604" t="str">
        <f>"0611837733100"</f>
        <v>0611837733100</v>
      </c>
      <c r="B1604" t="str">
        <f>"LK5520"</f>
        <v>LK5520</v>
      </c>
      <c r="C1604" t="s">
        <v>1573</v>
      </c>
    </row>
    <row r="1605" spans="1:3" x14ac:dyDescent="0.25">
      <c r="A1605" t="str">
        <f>"0611863504050"</f>
        <v>0611863504050</v>
      </c>
      <c r="B1605" t="str">
        <f>"CE1493"</f>
        <v>CE1493</v>
      </c>
      <c r="C1605" t="s">
        <v>1574</v>
      </c>
    </row>
    <row r="1606" spans="1:3" x14ac:dyDescent="0.25">
      <c r="A1606" t="str">
        <f>"0611863505050"</f>
        <v>0611863505050</v>
      </c>
      <c r="B1606" t="str">
        <f>"CE1143"</f>
        <v>CE1143</v>
      </c>
      <c r="C1606" t="s">
        <v>1575</v>
      </c>
    </row>
    <row r="1607" spans="1:3" x14ac:dyDescent="0.25">
      <c r="A1607" t="str">
        <f>"0611863507050"</f>
        <v>0611863507050</v>
      </c>
      <c r="B1607" t="str">
        <f>"CE1286"</f>
        <v>CE1286</v>
      </c>
      <c r="C1607" t="s">
        <v>1576</v>
      </c>
    </row>
    <row r="1608" spans="1:3" x14ac:dyDescent="0.25">
      <c r="A1608" t="str">
        <f>"0611863508050"</f>
        <v>0611863508050</v>
      </c>
      <c r="B1608" t="str">
        <f>"CE1144"</f>
        <v>CE1144</v>
      </c>
      <c r="C1608" t="s">
        <v>1577</v>
      </c>
    </row>
    <row r="1609" spans="1:3" x14ac:dyDescent="0.25">
      <c r="A1609" t="str">
        <f>"0611893649050"</f>
        <v>0611893649050</v>
      </c>
      <c r="B1609" t="str">
        <f>"CE1776"</f>
        <v>CE1776</v>
      </c>
      <c r="C1609" t="s">
        <v>1578</v>
      </c>
    </row>
    <row r="1610" spans="1:3" x14ac:dyDescent="0.25">
      <c r="A1610" t="str">
        <f>"0611893650050"</f>
        <v>0611893650050</v>
      </c>
      <c r="B1610" t="str">
        <f>"CE1777"</f>
        <v>CE1777</v>
      </c>
      <c r="C1610" t="s">
        <v>1579</v>
      </c>
    </row>
    <row r="1611" spans="1:3" x14ac:dyDescent="0.25">
      <c r="A1611" t="str">
        <f>"0611863509050"</f>
        <v>0611863509050</v>
      </c>
      <c r="B1611" t="str">
        <f>"CE1125"</f>
        <v>CE1125</v>
      </c>
      <c r="C1611" t="s">
        <v>1580</v>
      </c>
    </row>
    <row r="1612" spans="1:3" x14ac:dyDescent="0.25">
      <c r="A1612" t="str">
        <f>"0611863510050"</f>
        <v>0611863510050</v>
      </c>
      <c r="B1612" t="str">
        <f>"CE1146"</f>
        <v>CE1146</v>
      </c>
      <c r="C1612" t="s">
        <v>1581</v>
      </c>
    </row>
    <row r="1613" spans="1:3" x14ac:dyDescent="0.25">
      <c r="A1613" t="str">
        <f>"0611893651050"</f>
        <v>0611893651050</v>
      </c>
      <c r="B1613" t="str">
        <f>"CE1778"</f>
        <v>CE1778</v>
      </c>
      <c r="C1613" t="s">
        <v>1582</v>
      </c>
    </row>
    <row r="1614" spans="1:3" x14ac:dyDescent="0.25">
      <c r="A1614" t="str">
        <f>"0611863512050"</f>
        <v>0611863512050</v>
      </c>
      <c r="B1614" t="str">
        <f>"CE1127"</f>
        <v>CE1127</v>
      </c>
      <c r="C1614" t="s">
        <v>1583</v>
      </c>
    </row>
    <row r="1615" spans="1:3" x14ac:dyDescent="0.25">
      <c r="A1615" t="str">
        <f>"0611863513050"</f>
        <v>0611863513050</v>
      </c>
      <c r="B1615" t="str">
        <f>"CE1614"</f>
        <v>CE1614</v>
      </c>
      <c r="C1615" t="s">
        <v>1584</v>
      </c>
    </row>
    <row r="1616" spans="1:3" x14ac:dyDescent="0.25">
      <c r="A1616" t="str">
        <f>"0611863514050"</f>
        <v>0611863514050</v>
      </c>
      <c r="B1616" t="str">
        <f>"CE1198"</f>
        <v>CE1198</v>
      </c>
      <c r="C1616" t="s">
        <v>1585</v>
      </c>
    </row>
    <row r="1617" spans="1:3" x14ac:dyDescent="0.25">
      <c r="A1617" t="str">
        <f>"0611863515050"</f>
        <v>0611863515050</v>
      </c>
      <c r="B1617" t="str">
        <f>"CE1147"</f>
        <v>CE1147</v>
      </c>
      <c r="C1617" t="s">
        <v>1586</v>
      </c>
    </row>
    <row r="1618" spans="1:3" x14ac:dyDescent="0.25">
      <c r="A1618" t="str">
        <f>"0611863516050"</f>
        <v>0611863516050</v>
      </c>
      <c r="B1618" t="str">
        <f>"CE1128"</f>
        <v>CE1128</v>
      </c>
      <c r="C1618" t="s">
        <v>1587</v>
      </c>
    </row>
    <row r="1619" spans="1:3" x14ac:dyDescent="0.25">
      <c r="A1619" t="str">
        <f>"0611837768100"</f>
        <v>0611837768100</v>
      </c>
      <c r="B1619" t="str">
        <f>"LK5074"</f>
        <v>LK5074</v>
      </c>
      <c r="C1619" t="s">
        <v>1588</v>
      </c>
    </row>
    <row r="1620" spans="1:3" x14ac:dyDescent="0.25">
      <c r="A1620" t="str">
        <f>"0611837769100"</f>
        <v>0611837769100</v>
      </c>
      <c r="B1620" t="str">
        <f>"LK6116"</f>
        <v>LK6116</v>
      </c>
      <c r="C1620" t="s">
        <v>1589</v>
      </c>
    </row>
    <row r="1621" spans="1:3" x14ac:dyDescent="0.25">
      <c r="A1621" t="str">
        <f>"0611837770100"</f>
        <v>0611837770100</v>
      </c>
      <c r="B1621" t="str">
        <f>"LK5075"</f>
        <v>LK5075</v>
      </c>
      <c r="C1621" t="s">
        <v>1590</v>
      </c>
    </row>
    <row r="1622" spans="1:3" x14ac:dyDescent="0.25">
      <c r="A1622" t="str">
        <f>"0611837771100"</f>
        <v>0611837771100</v>
      </c>
      <c r="B1622" t="str">
        <f>"LK5076"</f>
        <v>LK5076</v>
      </c>
      <c r="C1622" t="s">
        <v>1591</v>
      </c>
    </row>
    <row r="1623" spans="1:3" x14ac:dyDescent="0.25">
      <c r="A1623" t="str">
        <f>"0611837772100"</f>
        <v>0611837772100</v>
      </c>
      <c r="B1623" t="str">
        <f>"LK5077"</f>
        <v>LK5077</v>
      </c>
      <c r="C1623" t="s">
        <v>1592</v>
      </c>
    </row>
    <row r="1624" spans="1:3" x14ac:dyDescent="0.25">
      <c r="A1624" t="str">
        <f>"0611837773100"</f>
        <v>0611837773100</v>
      </c>
      <c r="B1624" t="str">
        <f>"LK5078"</f>
        <v>LK5078</v>
      </c>
      <c r="C1624" t="s">
        <v>1593</v>
      </c>
    </row>
    <row r="1625" spans="1:3" x14ac:dyDescent="0.25">
      <c r="A1625" t="str">
        <f>"0611837774100"</f>
        <v>0611837774100</v>
      </c>
      <c r="B1625" t="str">
        <f>"LK5079"</f>
        <v>LK5079</v>
      </c>
      <c r="C1625" t="s">
        <v>1594</v>
      </c>
    </row>
    <row r="1626" spans="1:3" x14ac:dyDescent="0.25">
      <c r="A1626" t="str">
        <f>"0611837775100"</f>
        <v>0611837775100</v>
      </c>
      <c r="B1626" t="str">
        <f>"LK5667"</f>
        <v>LK5667</v>
      </c>
      <c r="C1626" t="s">
        <v>1595</v>
      </c>
    </row>
    <row r="1627" spans="1:3" x14ac:dyDescent="0.25">
      <c r="A1627" t="str">
        <f>"0611837786100"</f>
        <v>0611837786100</v>
      </c>
      <c r="B1627" t="str">
        <f>"LK6918"</f>
        <v>LK6918</v>
      </c>
      <c r="C1627" t="s">
        <v>1596</v>
      </c>
    </row>
    <row r="1628" spans="1:3" x14ac:dyDescent="0.25">
      <c r="A1628" t="str">
        <f>"0611837787100"</f>
        <v>0611837787100</v>
      </c>
      <c r="B1628" t="str">
        <f>"LK6919"</f>
        <v>LK6919</v>
      </c>
      <c r="C1628" t="s">
        <v>1597</v>
      </c>
    </row>
    <row r="1629" spans="1:3" x14ac:dyDescent="0.25">
      <c r="A1629" t="str">
        <f>"0611837788100"</f>
        <v>0611837788100</v>
      </c>
      <c r="B1629" t="str">
        <f>"LK6920"</f>
        <v>LK6920</v>
      </c>
      <c r="C1629" t="s">
        <v>1598</v>
      </c>
    </row>
    <row r="1630" spans="1:3" x14ac:dyDescent="0.25">
      <c r="A1630" t="str">
        <f>"0611837789100"</f>
        <v>0611837789100</v>
      </c>
      <c r="B1630" t="str">
        <f>"LK6921"</f>
        <v>LK6921</v>
      </c>
      <c r="C1630" t="s">
        <v>1599</v>
      </c>
    </row>
    <row r="1631" spans="1:3" x14ac:dyDescent="0.25">
      <c r="A1631" t="str">
        <f>"0611837790100"</f>
        <v>0611837790100</v>
      </c>
      <c r="B1631" t="str">
        <f>"LK6922"</f>
        <v>LK6922</v>
      </c>
      <c r="C1631" t="s">
        <v>1600</v>
      </c>
    </row>
    <row r="1632" spans="1:3" x14ac:dyDescent="0.25">
      <c r="A1632" t="str">
        <f>"0611837791100"</f>
        <v>0611837791100</v>
      </c>
      <c r="B1632" t="str">
        <f>"LK6923"</f>
        <v>LK6923</v>
      </c>
      <c r="C1632" t="s">
        <v>1601</v>
      </c>
    </row>
    <row r="1633" spans="1:3" x14ac:dyDescent="0.25">
      <c r="A1633" t="str">
        <f>"0611837792100"</f>
        <v>0611837792100</v>
      </c>
      <c r="B1633" t="str">
        <f>"LK6924"</f>
        <v>LK6924</v>
      </c>
      <c r="C1633" t="s">
        <v>1602</v>
      </c>
    </row>
    <row r="1634" spans="1:3" x14ac:dyDescent="0.25">
      <c r="A1634" t="str">
        <f>"0611837793100"</f>
        <v>0611837793100</v>
      </c>
      <c r="B1634" t="str">
        <f>"LK6925"</f>
        <v>LK6925</v>
      </c>
      <c r="C1634" t="s">
        <v>1603</v>
      </c>
    </row>
    <row r="1635" spans="1:3" x14ac:dyDescent="0.25">
      <c r="A1635" t="str">
        <f>"0611837794100"</f>
        <v>0611837794100</v>
      </c>
      <c r="B1635" t="str">
        <f>"LK6926"</f>
        <v>LK6926</v>
      </c>
      <c r="C1635" t="s">
        <v>1604</v>
      </c>
    </row>
    <row r="1636" spans="1:3" x14ac:dyDescent="0.25">
      <c r="A1636" t="str">
        <f>"0611837795100"</f>
        <v>0611837795100</v>
      </c>
      <c r="B1636" t="str">
        <f>"LK6927"</f>
        <v>LK6927</v>
      </c>
      <c r="C1636" t="s">
        <v>1605</v>
      </c>
    </row>
    <row r="1637" spans="1:3" x14ac:dyDescent="0.25">
      <c r="A1637" t="str">
        <f>"0611837796100"</f>
        <v>0611837796100</v>
      </c>
      <c r="B1637" t="str">
        <f>"LK6928"</f>
        <v>LK6928</v>
      </c>
      <c r="C1637" t="s">
        <v>1606</v>
      </c>
    </row>
    <row r="1638" spans="1:3" x14ac:dyDescent="0.25">
      <c r="A1638" t="str">
        <f>"0611837797100"</f>
        <v>0611837797100</v>
      </c>
      <c r="B1638" t="str">
        <f>"LK6929"</f>
        <v>LK6929</v>
      </c>
      <c r="C1638" t="s">
        <v>1607</v>
      </c>
    </row>
    <row r="1639" spans="1:3" x14ac:dyDescent="0.25">
      <c r="A1639" t="str">
        <f>"0611837798100"</f>
        <v>0611837798100</v>
      </c>
      <c r="B1639" t="str">
        <f>"LK6930"</f>
        <v>LK6930</v>
      </c>
      <c r="C1639" t="s">
        <v>1608</v>
      </c>
    </row>
    <row r="1640" spans="1:3" x14ac:dyDescent="0.25">
      <c r="A1640" t="str">
        <f>"0611837799100"</f>
        <v>0611837799100</v>
      </c>
      <c r="B1640" t="str">
        <f>"LK6931"</f>
        <v>LK6931</v>
      </c>
      <c r="C1640" t="s">
        <v>1609</v>
      </c>
    </row>
    <row r="1641" spans="1:3" x14ac:dyDescent="0.25">
      <c r="A1641" t="str">
        <f>"0611837800100"</f>
        <v>0611837800100</v>
      </c>
      <c r="B1641" t="str">
        <f>"LK6932"</f>
        <v>LK6932</v>
      </c>
      <c r="C1641" t="s">
        <v>1610</v>
      </c>
    </row>
    <row r="1642" spans="1:3" x14ac:dyDescent="0.25">
      <c r="A1642" t="str">
        <f>"0611837801100"</f>
        <v>0611837801100</v>
      </c>
      <c r="B1642" t="str">
        <f>"LK6933"</f>
        <v>LK6933</v>
      </c>
      <c r="C1642" t="s">
        <v>1611</v>
      </c>
    </row>
    <row r="1643" spans="1:3" x14ac:dyDescent="0.25">
      <c r="A1643" t="str">
        <f>"0611837802100"</f>
        <v>0611837802100</v>
      </c>
      <c r="B1643" t="str">
        <f>"LK6934"</f>
        <v>LK6934</v>
      </c>
      <c r="C1643" t="s">
        <v>1612</v>
      </c>
    </row>
    <row r="1644" spans="1:3" x14ac:dyDescent="0.25">
      <c r="A1644" t="str">
        <f>"0611837803100"</f>
        <v>0611837803100</v>
      </c>
      <c r="B1644" t="str">
        <f>"LK6935"</f>
        <v>LK6935</v>
      </c>
      <c r="C1644" t="s">
        <v>1613</v>
      </c>
    </row>
    <row r="1645" spans="1:3" x14ac:dyDescent="0.25">
      <c r="A1645" t="str">
        <f>"0611837804100"</f>
        <v>0611837804100</v>
      </c>
      <c r="B1645" t="str">
        <f>"LK6936"</f>
        <v>LK6936</v>
      </c>
      <c r="C1645" t="s">
        <v>1614</v>
      </c>
    </row>
    <row r="1646" spans="1:3" x14ac:dyDescent="0.25">
      <c r="A1646" t="str">
        <f>"0611837805100"</f>
        <v>0611837805100</v>
      </c>
      <c r="B1646" t="str">
        <f>"LK6937"</f>
        <v>LK6937</v>
      </c>
      <c r="C1646" t="s">
        <v>1615</v>
      </c>
    </row>
    <row r="1647" spans="1:3" x14ac:dyDescent="0.25">
      <c r="A1647" t="str">
        <f>"0611837806100"</f>
        <v>0611837806100</v>
      </c>
      <c r="B1647" t="str">
        <f>"LK6938"</f>
        <v>LK6938</v>
      </c>
      <c r="C1647" t="s">
        <v>1616</v>
      </c>
    </row>
    <row r="1648" spans="1:3" x14ac:dyDescent="0.25">
      <c r="A1648" t="str">
        <f>"0611837807100"</f>
        <v>0611837807100</v>
      </c>
      <c r="B1648" t="str">
        <f>"LK6939"</f>
        <v>LK6939</v>
      </c>
      <c r="C1648" t="s">
        <v>1617</v>
      </c>
    </row>
    <row r="1649" spans="1:3" x14ac:dyDescent="0.25">
      <c r="A1649" t="str">
        <f>"0611837808100"</f>
        <v>0611837808100</v>
      </c>
      <c r="B1649" t="str">
        <f>"LK6940"</f>
        <v>LK6940</v>
      </c>
      <c r="C1649" t="s">
        <v>1618</v>
      </c>
    </row>
    <row r="1650" spans="1:3" x14ac:dyDescent="0.25">
      <c r="A1650" t="str">
        <f>"0611837809100"</f>
        <v>0611837809100</v>
      </c>
      <c r="B1650" t="str">
        <f>"LK6941"</f>
        <v>LK6941</v>
      </c>
      <c r="C1650" t="s">
        <v>1619</v>
      </c>
    </row>
    <row r="1651" spans="1:3" x14ac:dyDescent="0.25">
      <c r="A1651" t="str">
        <f>"0611837810100"</f>
        <v>0611837810100</v>
      </c>
      <c r="B1651" t="str">
        <f>"LB6236"</f>
        <v>LB6236</v>
      </c>
      <c r="C1651" t="s">
        <v>1620</v>
      </c>
    </row>
    <row r="1652" spans="1:3" x14ac:dyDescent="0.25">
      <c r="A1652" t="str">
        <f>"0611837811100"</f>
        <v>0611837811100</v>
      </c>
      <c r="B1652" t="str">
        <f>"LB6309"</f>
        <v>LB6309</v>
      </c>
      <c r="C1652" t="s">
        <v>1621</v>
      </c>
    </row>
    <row r="1653" spans="1:3" x14ac:dyDescent="0.25">
      <c r="A1653" t="str">
        <f>"0611837812100"</f>
        <v>0611837812100</v>
      </c>
      <c r="B1653" t="str">
        <f>"LB6460"</f>
        <v>LB6460</v>
      </c>
      <c r="C1653" t="s">
        <v>1622</v>
      </c>
    </row>
    <row r="1654" spans="1:3" x14ac:dyDescent="0.25">
      <c r="A1654" t="str">
        <f>"0611837813100"</f>
        <v>0611837813100</v>
      </c>
      <c r="B1654" t="str">
        <f>"LK1347"</f>
        <v>LK1347</v>
      </c>
      <c r="C1654" t="s">
        <v>1623</v>
      </c>
    </row>
    <row r="1655" spans="1:3" x14ac:dyDescent="0.25">
      <c r="A1655" t="str">
        <f>"0611837814100"</f>
        <v>0611837814100</v>
      </c>
      <c r="B1655" t="str">
        <f>"LB7566"</f>
        <v>LB7566</v>
      </c>
      <c r="C1655" t="s">
        <v>1624</v>
      </c>
    </row>
    <row r="1656" spans="1:3" x14ac:dyDescent="0.25">
      <c r="A1656" t="str">
        <f>"0611863548050"</f>
        <v>0611863548050</v>
      </c>
      <c r="B1656" t="str">
        <f>"CE1671"</f>
        <v>CE1671</v>
      </c>
      <c r="C1656" t="s">
        <v>1625</v>
      </c>
    </row>
    <row r="1657" spans="1:3" x14ac:dyDescent="0.25">
      <c r="A1657" t="str">
        <f>"0611863549050"</f>
        <v>0611863549050</v>
      </c>
      <c r="B1657" t="str">
        <f>"CE1672"</f>
        <v>CE1672</v>
      </c>
      <c r="C1657" t="s">
        <v>1626</v>
      </c>
    </row>
    <row r="1658" spans="1:3" x14ac:dyDescent="0.25">
      <c r="A1658" t="str">
        <f>"0611863550050"</f>
        <v>0611863550050</v>
      </c>
      <c r="B1658" t="str">
        <f>"CE1673"</f>
        <v>CE1673</v>
      </c>
      <c r="C1658" t="s">
        <v>1627</v>
      </c>
    </row>
    <row r="1659" spans="1:3" x14ac:dyDescent="0.25">
      <c r="A1659" t="str">
        <f>"0611863551050"</f>
        <v>0611863551050</v>
      </c>
      <c r="B1659" t="str">
        <f>"CE1615"</f>
        <v>CE1615</v>
      </c>
      <c r="C1659" t="s">
        <v>1628</v>
      </c>
    </row>
    <row r="1660" spans="1:3" x14ac:dyDescent="0.25">
      <c r="A1660" t="str">
        <f>"0611837839100"</f>
        <v>0611837839100</v>
      </c>
      <c r="B1660" t="str">
        <f>"LB6428"</f>
        <v>LB6428</v>
      </c>
      <c r="C1660" t="s">
        <v>1629</v>
      </c>
    </row>
    <row r="1661" spans="1:3" x14ac:dyDescent="0.25">
      <c r="A1661" t="str">
        <f>"0611837840100"</f>
        <v>0611837840100</v>
      </c>
      <c r="B1661" t="str">
        <f>"LB6628"</f>
        <v>LB6628</v>
      </c>
      <c r="C1661" t="s">
        <v>1630</v>
      </c>
    </row>
    <row r="1662" spans="1:3" x14ac:dyDescent="0.25">
      <c r="A1662" t="str">
        <f>"0611837838100"</f>
        <v>0611837838100</v>
      </c>
      <c r="B1662" t="str">
        <f>"LK2963"</f>
        <v>LK2963</v>
      </c>
      <c r="C1662" t="s">
        <v>1631</v>
      </c>
    </row>
    <row r="1663" spans="1:3" x14ac:dyDescent="0.25">
      <c r="A1663" t="str">
        <f>"0611837841100"</f>
        <v>0611837841100</v>
      </c>
      <c r="B1663" t="str">
        <f>"LK1349"</f>
        <v>LK1349</v>
      </c>
      <c r="C1663" t="s">
        <v>1632</v>
      </c>
    </row>
    <row r="1664" spans="1:3" x14ac:dyDescent="0.25">
      <c r="A1664" t="str">
        <f>"0611837842100"</f>
        <v>0611837842100</v>
      </c>
      <c r="B1664" t="str">
        <f>"LB6314"</f>
        <v>LB6314</v>
      </c>
      <c r="C1664" t="s">
        <v>1633</v>
      </c>
    </row>
    <row r="1665" spans="1:3" x14ac:dyDescent="0.25">
      <c r="A1665" t="str">
        <f>"0611837843100"</f>
        <v>0611837843100</v>
      </c>
      <c r="B1665" t="str">
        <f>"LK2964"</f>
        <v>LK2964</v>
      </c>
      <c r="C1665" t="s">
        <v>1634</v>
      </c>
    </row>
    <row r="1666" spans="1:3" x14ac:dyDescent="0.25">
      <c r="A1666" t="str">
        <f>"0611837844100"</f>
        <v>0611837844100</v>
      </c>
      <c r="B1666" t="str">
        <f>"LB6429"</f>
        <v>LB6429</v>
      </c>
      <c r="C1666" t="s">
        <v>1635</v>
      </c>
    </row>
    <row r="1667" spans="1:3" x14ac:dyDescent="0.25">
      <c r="A1667" t="str">
        <f>"0611837845100"</f>
        <v>0611837845100</v>
      </c>
      <c r="B1667" t="str">
        <f>"LB6381"</f>
        <v>LB6381</v>
      </c>
      <c r="C1667" t="s">
        <v>1636</v>
      </c>
    </row>
    <row r="1668" spans="1:3" x14ac:dyDescent="0.25">
      <c r="A1668" t="str">
        <f>"0611837847100"</f>
        <v>0611837847100</v>
      </c>
      <c r="B1668" t="str">
        <f>"LB6431"</f>
        <v>LB6431</v>
      </c>
      <c r="C1668" t="s">
        <v>1637</v>
      </c>
    </row>
    <row r="1669" spans="1:3" x14ac:dyDescent="0.25">
      <c r="A1669" t="str">
        <f>"0611837848100"</f>
        <v>0611837848100</v>
      </c>
      <c r="B1669" t="str">
        <f>"LK1733"</f>
        <v>LK1733</v>
      </c>
      <c r="C1669" t="s">
        <v>1638</v>
      </c>
    </row>
    <row r="1670" spans="1:3" x14ac:dyDescent="0.25">
      <c r="A1670" t="str">
        <f>"0611837849100"</f>
        <v>0611837849100</v>
      </c>
      <c r="B1670" t="str">
        <f>"LB6432"</f>
        <v>LB6432</v>
      </c>
      <c r="C1670" t="s">
        <v>1639</v>
      </c>
    </row>
    <row r="1671" spans="1:3" x14ac:dyDescent="0.25">
      <c r="A1671" t="str">
        <f>"0611837850100"</f>
        <v>0611837850100</v>
      </c>
      <c r="B1671" t="str">
        <f>"LB6433"</f>
        <v>LB6433</v>
      </c>
      <c r="C1671" t="s">
        <v>1640</v>
      </c>
    </row>
    <row r="1672" spans="1:3" x14ac:dyDescent="0.25">
      <c r="A1672" t="str">
        <f>"0611837853100"</f>
        <v>0611837853100</v>
      </c>
      <c r="B1672" t="str">
        <f>"LK1350"</f>
        <v>LK1350</v>
      </c>
      <c r="C1672" t="s">
        <v>1641</v>
      </c>
    </row>
    <row r="1673" spans="1:3" x14ac:dyDescent="0.25">
      <c r="A1673" t="str">
        <f>"0611837854100"</f>
        <v>0611837854100</v>
      </c>
      <c r="B1673" t="str">
        <f>"LB6435"</f>
        <v>LB6435</v>
      </c>
      <c r="C1673" t="s">
        <v>1642</v>
      </c>
    </row>
    <row r="1674" spans="1:3" x14ac:dyDescent="0.25">
      <c r="A1674" t="str">
        <f>"0611863556050"</f>
        <v>0611863556050</v>
      </c>
      <c r="B1674" t="str">
        <f>"CE1494"</f>
        <v>CE1494</v>
      </c>
      <c r="C1674" t="s">
        <v>1643</v>
      </c>
    </row>
    <row r="1675" spans="1:3" x14ac:dyDescent="0.25">
      <c r="A1675" t="str">
        <f>"0611884382050"</f>
        <v>0611884382050</v>
      </c>
      <c r="B1675" t="str">
        <f>"CE1728"</f>
        <v>CE1728</v>
      </c>
      <c r="C1675" t="s">
        <v>1644</v>
      </c>
    </row>
    <row r="1676" spans="1:3" x14ac:dyDescent="0.25">
      <c r="A1676" t="str">
        <f>"0611863557050"</f>
        <v>0611863557050</v>
      </c>
      <c r="B1676" t="str">
        <f>"CE1616"</f>
        <v>CE1616</v>
      </c>
      <c r="C1676" t="s">
        <v>1645</v>
      </c>
    </row>
    <row r="1677" spans="1:3" x14ac:dyDescent="0.25">
      <c r="A1677" t="str">
        <f>"0611863558050"</f>
        <v>0611863558050</v>
      </c>
      <c r="B1677" t="str">
        <f>"CE0789"</f>
        <v>CE0789</v>
      </c>
      <c r="C1677" t="s">
        <v>1646</v>
      </c>
    </row>
    <row r="1678" spans="1:3" x14ac:dyDescent="0.25">
      <c r="A1678" t="str">
        <f>"0611863559050"</f>
        <v>0611863559050</v>
      </c>
      <c r="B1678" t="str">
        <f>"CE0790"</f>
        <v>CE0790</v>
      </c>
      <c r="C1678" t="s">
        <v>1647</v>
      </c>
    </row>
    <row r="1679" spans="1:3" x14ac:dyDescent="0.25">
      <c r="A1679" t="str">
        <f>"0611863560050"</f>
        <v>0611863560050</v>
      </c>
      <c r="B1679" t="str">
        <f>"CE0791"</f>
        <v>CE0791</v>
      </c>
      <c r="C1679" t="s">
        <v>1648</v>
      </c>
    </row>
    <row r="1680" spans="1:3" x14ac:dyDescent="0.25">
      <c r="A1680" t="str">
        <f>"0611893654050"</f>
        <v>0611893654050</v>
      </c>
      <c r="B1680" t="str">
        <f>"CE1779"</f>
        <v>CE1779</v>
      </c>
      <c r="C1680" t="s">
        <v>1649</v>
      </c>
    </row>
    <row r="1681" spans="1:3" x14ac:dyDescent="0.25">
      <c r="A1681" t="str">
        <f>"0611837960100"</f>
        <v>0611837960100</v>
      </c>
      <c r="B1681" t="str">
        <f>"LK3995"</f>
        <v>LK3995</v>
      </c>
      <c r="C1681" t="s">
        <v>1650</v>
      </c>
    </row>
    <row r="1682" spans="1:3" x14ac:dyDescent="0.25">
      <c r="A1682" t="str">
        <f>"0611837961100"</f>
        <v>0611837961100</v>
      </c>
      <c r="B1682" t="str">
        <f>"LK3996"</f>
        <v>LK3996</v>
      </c>
      <c r="C1682" t="s">
        <v>1651</v>
      </c>
    </row>
    <row r="1683" spans="1:3" x14ac:dyDescent="0.25">
      <c r="A1683" t="str">
        <f>"0611837971100"</f>
        <v>0611837971100</v>
      </c>
      <c r="B1683" t="str">
        <f>"LK6875"</f>
        <v>LK6875</v>
      </c>
      <c r="C1683" t="s">
        <v>1652</v>
      </c>
    </row>
    <row r="1684" spans="1:3" x14ac:dyDescent="0.25">
      <c r="A1684" t="str">
        <f>"0611837972100"</f>
        <v>0611837972100</v>
      </c>
      <c r="B1684" t="str">
        <f>"LK3997"</f>
        <v>LK3997</v>
      </c>
      <c r="C1684" t="s">
        <v>1653</v>
      </c>
    </row>
    <row r="1685" spans="1:3" x14ac:dyDescent="0.25">
      <c r="A1685" t="str">
        <f>"0611837973100"</f>
        <v>0611837973100</v>
      </c>
      <c r="B1685" t="str">
        <f>"LK3998"</f>
        <v>LK3998</v>
      </c>
      <c r="C1685" t="s">
        <v>1654</v>
      </c>
    </row>
    <row r="1686" spans="1:3" x14ac:dyDescent="0.25">
      <c r="A1686" t="str">
        <f>"0611837974100"</f>
        <v>0611837974100</v>
      </c>
      <c r="B1686" t="str">
        <f>"LK6118"</f>
        <v>LK6118</v>
      </c>
      <c r="C1686" t="s">
        <v>1655</v>
      </c>
    </row>
    <row r="1687" spans="1:3" x14ac:dyDescent="0.25">
      <c r="A1687" t="str">
        <f>"0611837975100"</f>
        <v>0611837975100</v>
      </c>
      <c r="B1687" t="str">
        <f>"LK4344"</f>
        <v>LK4344</v>
      </c>
      <c r="C1687" t="s">
        <v>1656</v>
      </c>
    </row>
    <row r="1688" spans="1:3" x14ac:dyDescent="0.25">
      <c r="A1688" t="str">
        <f>"0611837976100"</f>
        <v>0611837976100</v>
      </c>
      <c r="B1688" t="str">
        <f>"LK3999"</f>
        <v>LK3999</v>
      </c>
      <c r="C1688" t="s">
        <v>1657</v>
      </c>
    </row>
    <row r="1689" spans="1:3" x14ac:dyDescent="0.25">
      <c r="A1689" t="str">
        <f>"0611837977100"</f>
        <v>0611837977100</v>
      </c>
      <c r="B1689" t="str">
        <f>"LK4517"</f>
        <v>LK4517</v>
      </c>
      <c r="C1689" t="s">
        <v>1658</v>
      </c>
    </row>
    <row r="1690" spans="1:3" x14ac:dyDescent="0.25">
      <c r="A1690" t="str">
        <f>"0611837978100"</f>
        <v>0611837978100</v>
      </c>
      <c r="B1690" t="str">
        <f>"LK4518"</f>
        <v>LK4518</v>
      </c>
      <c r="C1690" t="s">
        <v>1659</v>
      </c>
    </row>
    <row r="1691" spans="1:3" x14ac:dyDescent="0.25">
      <c r="A1691" t="str">
        <f>"0611837979100"</f>
        <v>0611837979100</v>
      </c>
      <c r="B1691" t="str">
        <f>"LK4345"</f>
        <v>LK4345</v>
      </c>
      <c r="C1691" t="s">
        <v>1660</v>
      </c>
    </row>
    <row r="1692" spans="1:3" x14ac:dyDescent="0.25">
      <c r="A1692" t="str">
        <f>"0611837980100"</f>
        <v>0611837980100</v>
      </c>
      <c r="B1692" t="str">
        <f>"LK4000"</f>
        <v>LK4000</v>
      </c>
      <c r="C1692" t="s">
        <v>1661</v>
      </c>
    </row>
    <row r="1693" spans="1:3" x14ac:dyDescent="0.25">
      <c r="A1693" t="str">
        <f>"0611838024100"</f>
        <v>0611838024100</v>
      </c>
      <c r="B1693" t="str">
        <f>"LB6436"</f>
        <v>LB6436</v>
      </c>
      <c r="C1693" t="s">
        <v>1662</v>
      </c>
    </row>
    <row r="1694" spans="1:3" x14ac:dyDescent="0.25">
      <c r="A1694" t="str">
        <f>"0611863608050"</f>
        <v>0611863608050</v>
      </c>
      <c r="B1694" t="str">
        <f>"CE1617"</f>
        <v>CE1617</v>
      </c>
      <c r="C1694" t="s">
        <v>1663</v>
      </c>
    </row>
    <row r="1695" spans="1:3" x14ac:dyDescent="0.25">
      <c r="A1695" t="str">
        <f>"0611863609050"</f>
        <v>0611863609050</v>
      </c>
      <c r="B1695" t="str">
        <f>"CE0500"</f>
        <v>CE0500</v>
      </c>
      <c r="C1695" t="s">
        <v>1664</v>
      </c>
    </row>
    <row r="1696" spans="1:3" x14ac:dyDescent="0.25">
      <c r="A1696" t="str">
        <f>"0611863611050"</f>
        <v>0611863611050</v>
      </c>
      <c r="B1696" t="str">
        <f>"CE0501"</f>
        <v>CE0501</v>
      </c>
      <c r="C1696" t="s">
        <v>1665</v>
      </c>
    </row>
    <row r="1697" spans="1:3" x14ac:dyDescent="0.25">
      <c r="A1697" t="str">
        <f>"0611863612050"</f>
        <v>0611863612050</v>
      </c>
      <c r="B1697" t="str">
        <f>"CE0502"</f>
        <v>CE0502</v>
      </c>
      <c r="C1697" t="s">
        <v>1666</v>
      </c>
    </row>
    <row r="1698" spans="1:3" x14ac:dyDescent="0.25">
      <c r="A1698" t="str">
        <f>"0611863613050"</f>
        <v>0611863613050</v>
      </c>
      <c r="B1698" t="str">
        <f>"CE1674"</f>
        <v>CE1674</v>
      </c>
      <c r="C1698" t="s">
        <v>1667</v>
      </c>
    </row>
    <row r="1699" spans="1:3" x14ac:dyDescent="0.25">
      <c r="A1699" t="str">
        <f>"0611863614050"</f>
        <v>0611863614050</v>
      </c>
      <c r="B1699" t="str">
        <f>"CE1238"</f>
        <v>CE1238</v>
      </c>
      <c r="C1699" t="s">
        <v>1668</v>
      </c>
    </row>
    <row r="1700" spans="1:3" x14ac:dyDescent="0.25">
      <c r="A1700" t="str">
        <f>"0611863615050"</f>
        <v>0611863615050</v>
      </c>
      <c r="B1700" t="str">
        <f>"CE1129"</f>
        <v>CE1129</v>
      </c>
      <c r="C1700" t="s">
        <v>1669</v>
      </c>
    </row>
    <row r="1701" spans="1:3" x14ac:dyDescent="0.25">
      <c r="A1701" t="str">
        <f>"0611863616050"</f>
        <v>0611863616050</v>
      </c>
      <c r="B1701" t="str">
        <f>"CE0499"</f>
        <v>CE0499</v>
      </c>
      <c r="C1701" t="s">
        <v>1671</v>
      </c>
    </row>
    <row r="1702" spans="1:3" x14ac:dyDescent="0.25">
      <c r="A1702" t="str">
        <f>"0611863617050"</f>
        <v>0611863617050</v>
      </c>
      <c r="B1702" t="str">
        <f>"CE0505"</f>
        <v>CE0505</v>
      </c>
      <c r="C1702" t="s">
        <v>1670</v>
      </c>
    </row>
    <row r="1703" spans="1:3" x14ac:dyDescent="0.25">
      <c r="A1703" t="str">
        <f>"0611863618050"</f>
        <v>0611863618050</v>
      </c>
      <c r="B1703" t="str">
        <f>"CE1618"</f>
        <v>CE1618</v>
      </c>
      <c r="C1703" t="s">
        <v>1672</v>
      </c>
    </row>
    <row r="1704" spans="1:3" x14ac:dyDescent="0.25">
      <c r="A1704" t="str">
        <f>"0611884388050"</f>
        <v>0611884388050</v>
      </c>
      <c r="B1704" t="str">
        <f>"CE1729"</f>
        <v>CE1729</v>
      </c>
      <c r="C1704" t="s">
        <v>1673</v>
      </c>
    </row>
    <row r="1705" spans="1:3" x14ac:dyDescent="0.25">
      <c r="A1705" t="str">
        <f>"0611863619050"</f>
        <v>0611863619050</v>
      </c>
      <c r="B1705" t="str">
        <f>"CE1675"</f>
        <v>CE1675</v>
      </c>
      <c r="C1705" t="s">
        <v>1674</v>
      </c>
    </row>
    <row r="1706" spans="1:3" x14ac:dyDescent="0.25">
      <c r="A1706" t="str">
        <f>"0611863621050"</f>
        <v>0611863621050</v>
      </c>
      <c r="B1706" t="str">
        <f>"CE1239"</f>
        <v>CE1239</v>
      </c>
      <c r="C1706" t="s">
        <v>1675</v>
      </c>
    </row>
    <row r="1707" spans="1:3" x14ac:dyDescent="0.25">
      <c r="A1707" t="str">
        <f>"0611863622050"</f>
        <v>0611863622050</v>
      </c>
      <c r="B1707" t="str">
        <f>"CE1676"</f>
        <v>CE1676</v>
      </c>
      <c r="C1707" t="s">
        <v>1676</v>
      </c>
    </row>
    <row r="1708" spans="1:3" x14ac:dyDescent="0.25">
      <c r="A1708" t="str">
        <f>"0611863623050"</f>
        <v>0611863623050</v>
      </c>
      <c r="B1708" t="str">
        <f>"CE1361"</f>
        <v>CE1361</v>
      </c>
      <c r="C1708" t="s">
        <v>1677</v>
      </c>
    </row>
    <row r="1709" spans="1:3" x14ac:dyDescent="0.25">
      <c r="A1709" t="str">
        <f>"0611863624050"</f>
        <v>0611863624050</v>
      </c>
      <c r="B1709" t="str">
        <f>"CE0938"</f>
        <v>CE0938</v>
      </c>
      <c r="C1709" t="s">
        <v>1678</v>
      </c>
    </row>
    <row r="1710" spans="1:3" x14ac:dyDescent="0.25">
      <c r="A1710" t="str">
        <f>"0611863625050"</f>
        <v>0611863625050</v>
      </c>
      <c r="B1710" t="str">
        <f>"CE0940"</f>
        <v>CE0940</v>
      </c>
      <c r="C1710" t="s">
        <v>1679</v>
      </c>
    </row>
    <row r="1711" spans="1:3" x14ac:dyDescent="0.25">
      <c r="A1711" t="str">
        <f>"0611863626050"</f>
        <v>0611863626050</v>
      </c>
      <c r="B1711" t="str">
        <f>"CE1200"</f>
        <v>CE1200</v>
      </c>
      <c r="C1711" t="s">
        <v>1680</v>
      </c>
    </row>
    <row r="1712" spans="1:3" x14ac:dyDescent="0.25">
      <c r="A1712" t="str">
        <f>"0611863627050"</f>
        <v>0611863627050</v>
      </c>
      <c r="B1712" t="str">
        <f>"CE1677"</f>
        <v>CE1677</v>
      </c>
      <c r="C1712" t="s">
        <v>1681</v>
      </c>
    </row>
    <row r="1713" spans="1:3" x14ac:dyDescent="0.25">
      <c r="A1713" t="str">
        <f>"0611863628050"</f>
        <v>0611863628050</v>
      </c>
      <c r="B1713" t="str">
        <f>"CE0900"</f>
        <v>CE0900</v>
      </c>
      <c r="C1713" t="s">
        <v>1682</v>
      </c>
    </row>
    <row r="1714" spans="1:3" x14ac:dyDescent="0.25">
      <c r="A1714" t="str">
        <f>"0611863629050"</f>
        <v>0611863629050</v>
      </c>
      <c r="B1714" t="str">
        <f>"CE0880"</f>
        <v>CE0880</v>
      </c>
      <c r="C1714" t="s">
        <v>1683</v>
      </c>
    </row>
    <row r="1715" spans="1:3" x14ac:dyDescent="0.25">
      <c r="A1715" t="str">
        <f>"0611863631050"</f>
        <v>0611863631050</v>
      </c>
      <c r="B1715" t="str">
        <f>"CE1241"</f>
        <v>CE1241</v>
      </c>
      <c r="C1715" t="s">
        <v>1685</v>
      </c>
    </row>
    <row r="1716" spans="1:3" x14ac:dyDescent="0.25">
      <c r="A1716" t="str">
        <f>"0611863632050"</f>
        <v>0611863632050</v>
      </c>
      <c r="B1716" t="str">
        <f>"CE1678"</f>
        <v>CE1678</v>
      </c>
      <c r="C1716" t="s">
        <v>1686</v>
      </c>
    </row>
    <row r="1717" spans="1:3" x14ac:dyDescent="0.25">
      <c r="A1717" t="str">
        <f>"0611863633050"</f>
        <v>0611863633050</v>
      </c>
      <c r="B1717" t="str">
        <f>"CE0881"</f>
        <v>CE0881</v>
      </c>
      <c r="C1717" t="s">
        <v>1684</v>
      </c>
    </row>
    <row r="1718" spans="1:3" x14ac:dyDescent="0.25">
      <c r="A1718" t="str">
        <f>"0611863634050"</f>
        <v>0611863634050</v>
      </c>
      <c r="B1718" t="str">
        <f>"CE0882"</f>
        <v>CE0882</v>
      </c>
      <c r="C1718" t="s">
        <v>1687</v>
      </c>
    </row>
    <row r="1719" spans="1:3" x14ac:dyDescent="0.25">
      <c r="A1719" t="str">
        <f>"0611863635050"</f>
        <v>0611863635050</v>
      </c>
      <c r="B1719" t="str">
        <f>"CE0883"</f>
        <v>CE0883</v>
      </c>
      <c r="C1719" t="s">
        <v>1688</v>
      </c>
    </row>
    <row r="1720" spans="1:3" x14ac:dyDescent="0.25">
      <c r="A1720" t="str">
        <f>"0611863636050"</f>
        <v>0611863636050</v>
      </c>
      <c r="B1720" t="str">
        <f>"CE0828"</f>
        <v>CE0828</v>
      </c>
      <c r="C1720" t="s">
        <v>1689</v>
      </c>
    </row>
    <row r="1721" spans="1:3" x14ac:dyDescent="0.25">
      <c r="A1721" t="str">
        <f>"0611863637050"</f>
        <v>0611863637050</v>
      </c>
      <c r="B1721" t="str">
        <f>"CE0506"</f>
        <v>CE0506</v>
      </c>
      <c r="C1721" t="s">
        <v>1690</v>
      </c>
    </row>
    <row r="1722" spans="1:3" x14ac:dyDescent="0.25">
      <c r="A1722" t="str">
        <f>"0611863639050"</f>
        <v>0611863639050</v>
      </c>
      <c r="B1722" t="str">
        <f>"CE0508"</f>
        <v>CE0508</v>
      </c>
      <c r="C1722" t="s">
        <v>1691</v>
      </c>
    </row>
    <row r="1723" spans="1:3" x14ac:dyDescent="0.25">
      <c r="A1723" t="str">
        <f>"0611863640050"</f>
        <v>0611863640050</v>
      </c>
      <c r="B1723" t="str">
        <f>"CE0884"</f>
        <v>CE0884</v>
      </c>
      <c r="C1723" t="s">
        <v>1692</v>
      </c>
    </row>
    <row r="1724" spans="1:3" x14ac:dyDescent="0.25">
      <c r="A1724" t="str">
        <f>"0611863641050"</f>
        <v>0611863641050</v>
      </c>
      <c r="B1724" t="str">
        <f>"CE0885"</f>
        <v>CE0885</v>
      </c>
      <c r="C1724" t="s">
        <v>1693</v>
      </c>
    </row>
    <row r="1725" spans="1:3" x14ac:dyDescent="0.25">
      <c r="A1725" t="str">
        <f>"0611863642050"</f>
        <v>0611863642050</v>
      </c>
      <c r="B1725" t="str">
        <f>"CE0509"</f>
        <v>CE0509</v>
      </c>
      <c r="C1725" t="s">
        <v>1694</v>
      </c>
    </row>
    <row r="1726" spans="1:3" x14ac:dyDescent="0.25">
      <c r="A1726" t="str">
        <f>"0611863644050"</f>
        <v>0611863644050</v>
      </c>
      <c r="B1726" t="str">
        <f>"CE0511"</f>
        <v>CE0511</v>
      </c>
      <c r="C1726" t="s">
        <v>1695</v>
      </c>
    </row>
    <row r="1727" spans="1:3" x14ac:dyDescent="0.25">
      <c r="A1727" t="str">
        <f>"0611863645050"</f>
        <v>0611863645050</v>
      </c>
      <c r="B1727" t="str">
        <f>"CE0899"</f>
        <v>CE0899</v>
      </c>
      <c r="C1727" t="s">
        <v>1696</v>
      </c>
    </row>
    <row r="1728" spans="1:3" x14ac:dyDescent="0.25">
      <c r="A1728" t="str">
        <f>"0611863646050"</f>
        <v>0611863646050</v>
      </c>
      <c r="B1728" t="str">
        <f>"CE1288"</f>
        <v>CE1288</v>
      </c>
      <c r="C1728" t="s">
        <v>1697</v>
      </c>
    </row>
    <row r="1729" spans="1:3" x14ac:dyDescent="0.25">
      <c r="A1729" t="str">
        <f>"0611863647050"</f>
        <v>0611863647050</v>
      </c>
      <c r="B1729" t="str">
        <f>"CE1130"</f>
        <v>CE1130</v>
      </c>
      <c r="C1729" t="s">
        <v>1698</v>
      </c>
    </row>
    <row r="1730" spans="1:3" x14ac:dyDescent="0.25">
      <c r="A1730" t="str">
        <f>"0611863648050"</f>
        <v>0611863648050</v>
      </c>
      <c r="B1730" t="str">
        <f>"CE0516"</f>
        <v>CE0516</v>
      </c>
      <c r="C1730" t="s">
        <v>1699</v>
      </c>
    </row>
    <row r="1731" spans="1:3" x14ac:dyDescent="0.25">
      <c r="A1731" t="str">
        <f>"0611863651050"</f>
        <v>0611863651050</v>
      </c>
      <c r="B1731" t="str">
        <f>"CE1131"</f>
        <v>CE1131</v>
      </c>
      <c r="C1731" t="s">
        <v>1700</v>
      </c>
    </row>
    <row r="1732" spans="1:3" x14ac:dyDescent="0.25">
      <c r="A1732" t="str">
        <f>"0611863652050"</f>
        <v>0611863652050</v>
      </c>
      <c r="B1732" t="str">
        <f>"CE1289"</f>
        <v>CE1289</v>
      </c>
      <c r="C1732" t="s">
        <v>1701</v>
      </c>
    </row>
    <row r="1733" spans="1:3" x14ac:dyDescent="0.25">
      <c r="A1733" t="str">
        <f>"0611863653050"</f>
        <v>0611863653050</v>
      </c>
      <c r="B1733" t="str">
        <f>"CE1679"</f>
        <v>CE1679</v>
      </c>
      <c r="C1733" t="s">
        <v>1702</v>
      </c>
    </row>
    <row r="1734" spans="1:3" x14ac:dyDescent="0.25">
      <c r="A1734" t="str">
        <f>"0611838069100"</f>
        <v>0611838069100</v>
      </c>
      <c r="B1734" t="str">
        <f>"LK6658"</f>
        <v>LK6658</v>
      </c>
      <c r="C1734" t="s">
        <v>1703</v>
      </c>
    </row>
    <row r="1735" spans="1:3" x14ac:dyDescent="0.25">
      <c r="A1735" t="str">
        <f>"0611838159100"</f>
        <v>0611838159100</v>
      </c>
      <c r="B1735" t="str">
        <f>"LK5886"</f>
        <v>LK5886</v>
      </c>
      <c r="C1735" t="s">
        <v>1704</v>
      </c>
    </row>
    <row r="1736" spans="1:3" x14ac:dyDescent="0.25">
      <c r="A1736" t="str">
        <f>"0611838160100"</f>
        <v>0611838160100</v>
      </c>
      <c r="B1736" t="str">
        <f>"LK5887"</f>
        <v>LK5887</v>
      </c>
      <c r="C1736" t="s">
        <v>1705</v>
      </c>
    </row>
    <row r="1737" spans="1:3" x14ac:dyDescent="0.25">
      <c r="A1737" t="str">
        <f>"0611838161100"</f>
        <v>0611838161100</v>
      </c>
      <c r="B1737" t="str">
        <f>"LK5888"</f>
        <v>LK5888</v>
      </c>
      <c r="C1737" t="s">
        <v>1706</v>
      </c>
    </row>
    <row r="1738" spans="1:3" x14ac:dyDescent="0.25">
      <c r="A1738" t="str">
        <f>"0611838162100"</f>
        <v>0611838162100</v>
      </c>
      <c r="B1738" t="str">
        <f>"LK5890"</f>
        <v>LK5890</v>
      </c>
      <c r="C1738" t="s">
        <v>1707</v>
      </c>
    </row>
    <row r="1739" spans="1:3" x14ac:dyDescent="0.25">
      <c r="A1739" t="str">
        <f>"0611838163100"</f>
        <v>0611838163100</v>
      </c>
      <c r="B1739" t="str">
        <f>"LK5891"</f>
        <v>LK5891</v>
      </c>
      <c r="C1739" t="s">
        <v>1708</v>
      </c>
    </row>
    <row r="1740" spans="1:3" x14ac:dyDescent="0.25">
      <c r="A1740" t="str">
        <f>"0611838164100"</f>
        <v>0611838164100</v>
      </c>
      <c r="B1740" t="str">
        <f>"LK5892"</f>
        <v>LK5892</v>
      </c>
      <c r="C1740" t="s">
        <v>1709</v>
      </c>
    </row>
    <row r="1741" spans="1:3" x14ac:dyDescent="0.25">
      <c r="A1741" t="str">
        <f>"0611838165100"</f>
        <v>0611838165100</v>
      </c>
      <c r="B1741" t="str">
        <f>"LK6660"</f>
        <v>LK6660</v>
      </c>
      <c r="C1741" t="s">
        <v>1710</v>
      </c>
    </row>
    <row r="1742" spans="1:3" x14ac:dyDescent="0.25">
      <c r="A1742" t="str">
        <f>"0611838166100"</f>
        <v>0611838166100</v>
      </c>
      <c r="B1742" t="str">
        <f>"LK5893"</f>
        <v>LK5893</v>
      </c>
      <c r="C1742" t="s">
        <v>1711</v>
      </c>
    </row>
    <row r="1743" spans="1:3" x14ac:dyDescent="0.25">
      <c r="A1743" t="str">
        <f>"0611838167100"</f>
        <v>0611838167100</v>
      </c>
      <c r="B1743" t="str">
        <f>"LK5889"</f>
        <v>LK5889</v>
      </c>
      <c r="C1743" t="s">
        <v>1712</v>
      </c>
    </row>
    <row r="1744" spans="1:3" x14ac:dyDescent="0.25">
      <c r="A1744" t="str">
        <f>"0611838168100"</f>
        <v>0611838168100</v>
      </c>
      <c r="B1744" t="str">
        <f>"LK5894"</f>
        <v>LK5894</v>
      </c>
      <c r="C1744" t="s">
        <v>1713</v>
      </c>
    </row>
    <row r="1745" spans="1:3" x14ac:dyDescent="0.25">
      <c r="A1745" t="str">
        <f>"0611838169100"</f>
        <v>0611838169100</v>
      </c>
      <c r="B1745" t="str">
        <f>"LK5895"</f>
        <v>LK5895</v>
      </c>
      <c r="C1745" t="s">
        <v>1714</v>
      </c>
    </row>
    <row r="1746" spans="1:3" x14ac:dyDescent="0.25">
      <c r="A1746" t="str">
        <f>"0611838170100"</f>
        <v>0611838170100</v>
      </c>
      <c r="B1746" t="str">
        <f>"LK5896"</f>
        <v>LK5896</v>
      </c>
      <c r="C1746" t="s">
        <v>1715</v>
      </c>
    </row>
    <row r="1747" spans="1:3" x14ac:dyDescent="0.25">
      <c r="A1747" t="str">
        <f>"0611838171100"</f>
        <v>0611838171100</v>
      </c>
      <c r="B1747" t="str">
        <f>"LK5897"</f>
        <v>LK5897</v>
      </c>
      <c r="C1747" t="s">
        <v>1716</v>
      </c>
    </row>
    <row r="1748" spans="1:3" x14ac:dyDescent="0.25">
      <c r="A1748" t="str">
        <f>"0611838172100"</f>
        <v>0611838172100</v>
      </c>
      <c r="B1748" t="str">
        <f>"LK6659"</f>
        <v>LK6659</v>
      </c>
      <c r="C1748" t="s">
        <v>1717</v>
      </c>
    </row>
    <row r="1749" spans="1:3" x14ac:dyDescent="0.25">
      <c r="A1749" t="str">
        <f>"0611838173100"</f>
        <v>0611838173100</v>
      </c>
      <c r="B1749" t="str">
        <f>"LK5898"</f>
        <v>LK5898</v>
      </c>
      <c r="C1749" t="s">
        <v>1718</v>
      </c>
    </row>
    <row r="1750" spans="1:3" x14ac:dyDescent="0.25">
      <c r="A1750" t="str">
        <f>"0611838174100"</f>
        <v>0611838174100</v>
      </c>
      <c r="B1750" t="str">
        <f>"LK5899"</f>
        <v>LK5899</v>
      </c>
      <c r="C1750" t="s">
        <v>1719</v>
      </c>
    </row>
    <row r="1751" spans="1:3" x14ac:dyDescent="0.25">
      <c r="A1751" t="str">
        <f>"0611838175100"</f>
        <v>0611838175100</v>
      </c>
      <c r="B1751" t="str">
        <f>"LK5900"</f>
        <v>LK5900</v>
      </c>
      <c r="C1751" t="s">
        <v>1720</v>
      </c>
    </row>
    <row r="1752" spans="1:3" x14ac:dyDescent="0.25">
      <c r="A1752" t="str">
        <f>"0611838176100"</f>
        <v>0611838176100</v>
      </c>
      <c r="B1752" t="str">
        <f>"LK5901"</f>
        <v>LK5901</v>
      </c>
      <c r="C1752" t="s">
        <v>1721</v>
      </c>
    </row>
    <row r="1753" spans="1:3" x14ac:dyDescent="0.25">
      <c r="A1753" t="str">
        <f>"0611838177100"</f>
        <v>0611838177100</v>
      </c>
      <c r="B1753" t="str">
        <f>"LK5902"</f>
        <v>LK5902</v>
      </c>
      <c r="C1753" t="s">
        <v>1722</v>
      </c>
    </row>
    <row r="1754" spans="1:3" x14ac:dyDescent="0.25">
      <c r="A1754" t="str">
        <f>"0611838178100"</f>
        <v>0611838178100</v>
      </c>
      <c r="B1754" t="str">
        <f>"LK5903"</f>
        <v>LK5903</v>
      </c>
      <c r="C1754" t="s">
        <v>1723</v>
      </c>
    </row>
    <row r="1755" spans="1:3" x14ac:dyDescent="0.25">
      <c r="A1755" t="str">
        <f>"0611838179100"</f>
        <v>0611838179100</v>
      </c>
      <c r="B1755" t="str">
        <f>"LK5904"</f>
        <v>LK5904</v>
      </c>
      <c r="C1755" t="s">
        <v>1724</v>
      </c>
    </row>
    <row r="1756" spans="1:3" x14ac:dyDescent="0.25">
      <c r="A1756" t="str">
        <f>"0611838180100"</f>
        <v>0611838180100</v>
      </c>
      <c r="B1756" t="str">
        <f>"LK5885"</f>
        <v>LK5885</v>
      </c>
      <c r="C1756" t="s">
        <v>1725</v>
      </c>
    </row>
    <row r="1757" spans="1:3" x14ac:dyDescent="0.25">
      <c r="A1757" t="str">
        <f>"0611838181100"</f>
        <v>0611838181100</v>
      </c>
      <c r="B1757" t="str">
        <f>"LK5905"</f>
        <v>LK5905</v>
      </c>
      <c r="C1757" t="s">
        <v>1726</v>
      </c>
    </row>
    <row r="1758" spans="1:3" x14ac:dyDescent="0.25">
      <c r="A1758" t="str">
        <f>"0611838182100"</f>
        <v>0611838182100</v>
      </c>
      <c r="B1758" t="str">
        <f>"LK5906"</f>
        <v>LK5906</v>
      </c>
      <c r="C1758" t="s">
        <v>1727</v>
      </c>
    </row>
    <row r="1759" spans="1:3" x14ac:dyDescent="0.25">
      <c r="A1759" t="str">
        <f>"0611838183100"</f>
        <v>0611838183100</v>
      </c>
      <c r="B1759" t="str">
        <f>"LK5907"</f>
        <v>LK5907</v>
      </c>
      <c r="C1759" t="s">
        <v>1728</v>
      </c>
    </row>
    <row r="1760" spans="1:3" x14ac:dyDescent="0.25">
      <c r="A1760" t="str">
        <f>"0611838184100"</f>
        <v>0611838184100</v>
      </c>
      <c r="B1760" t="str">
        <f>"LK5908"</f>
        <v>LK5908</v>
      </c>
      <c r="C1760" t="s">
        <v>1729</v>
      </c>
    </row>
    <row r="1761" spans="1:3" x14ac:dyDescent="0.25">
      <c r="A1761" t="str">
        <f>"0611838185100"</f>
        <v>0611838185100</v>
      </c>
      <c r="B1761" t="str">
        <f>"LK5909"</f>
        <v>LK5909</v>
      </c>
      <c r="C1761" t="s">
        <v>1730</v>
      </c>
    </row>
    <row r="1762" spans="1:3" x14ac:dyDescent="0.25">
      <c r="A1762" t="str">
        <f>"0611838186100"</f>
        <v>0611838186100</v>
      </c>
      <c r="B1762" t="str">
        <f>"LK5910"</f>
        <v>LK5910</v>
      </c>
      <c r="C1762" t="s">
        <v>1731</v>
      </c>
    </row>
    <row r="1763" spans="1:3" x14ac:dyDescent="0.25">
      <c r="A1763" t="str">
        <f>"0611838187100"</f>
        <v>0611838187100</v>
      </c>
      <c r="B1763" t="str">
        <f>"LB7540"</f>
        <v>LB7540</v>
      </c>
      <c r="C1763" t="s">
        <v>1732</v>
      </c>
    </row>
    <row r="1764" spans="1:3" x14ac:dyDescent="0.25">
      <c r="A1764" t="str">
        <f>"0611838188100"</f>
        <v>0611838188100</v>
      </c>
      <c r="B1764" t="str">
        <f>"LB7541"</f>
        <v>LB7541</v>
      </c>
      <c r="C1764" t="s">
        <v>1733</v>
      </c>
    </row>
    <row r="1765" spans="1:3" x14ac:dyDescent="0.25">
      <c r="A1765" t="str">
        <f>"0611838189100"</f>
        <v>0611838189100</v>
      </c>
      <c r="B1765" t="str">
        <f>"LB7542"</f>
        <v>LB7542</v>
      </c>
      <c r="C1765" t="s">
        <v>1734</v>
      </c>
    </row>
    <row r="1766" spans="1:3" x14ac:dyDescent="0.25">
      <c r="A1766" t="str">
        <f>"0611838190100"</f>
        <v>0611838190100</v>
      </c>
      <c r="B1766" t="str">
        <f>"LB7545"</f>
        <v>LB7545</v>
      </c>
      <c r="C1766" t="s">
        <v>1735</v>
      </c>
    </row>
    <row r="1767" spans="1:3" x14ac:dyDescent="0.25">
      <c r="A1767" t="str">
        <f>"0611838192100"</f>
        <v>0611838192100</v>
      </c>
      <c r="B1767" t="str">
        <f>"LB7547"</f>
        <v>LB7547</v>
      </c>
      <c r="C1767" t="s">
        <v>1736</v>
      </c>
    </row>
    <row r="1768" spans="1:3" x14ac:dyDescent="0.25">
      <c r="A1768" t="str">
        <f>"0611838193100"</f>
        <v>0611838193100</v>
      </c>
      <c r="B1768" t="str">
        <f>"LB7550"</f>
        <v>LB7550</v>
      </c>
      <c r="C1768" t="s">
        <v>1737</v>
      </c>
    </row>
    <row r="1769" spans="1:3" x14ac:dyDescent="0.25">
      <c r="A1769" t="str">
        <f>"0611838194100"</f>
        <v>0611838194100</v>
      </c>
      <c r="B1769" t="str">
        <f>"LB7552"</f>
        <v>LB7552</v>
      </c>
      <c r="C1769" t="s">
        <v>1738</v>
      </c>
    </row>
    <row r="1770" spans="1:3" x14ac:dyDescent="0.25">
      <c r="A1770" t="str">
        <f>"0611838195100"</f>
        <v>0611838195100</v>
      </c>
      <c r="B1770" t="str">
        <f>"LB7554"</f>
        <v>LB7554</v>
      </c>
      <c r="C1770" t="s">
        <v>1739</v>
      </c>
    </row>
    <row r="1771" spans="1:3" x14ac:dyDescent="0.25">
      <c r="A1771" t="str">
        <f>"0611838198100"</f>
        <v>0611838198100</v>
      </c>
      <c r="B1771" t="str">
        <f>"LB7677"</f>
        <v>LB7677</v>
      </c>
      <c r="C1771" t="s">
        <v>1740</v>
      </c>
    </row>
    <row r="1772" spans="1:3" x14ac:dyDescent="0.25">
      <c r="A1772" t="str">
        <f>"0611838200100"</f>
        <v>0611838200100</v>
      </c>
      <c r="B1772" t="str">
        <f>"LK0338"</f>
        <v>LK0338</v>
      </c>
      <c r="C1772" t="s">
        <v>1741</v>
      </c>
    </row>
    <row r="1773" spans="1:3" x14ac:dyDescent="0.25">
      <c r="A1773" t="str">
        <f>"0611838201100"</f>
        <v>0611838201100</v>
      </c>
      <c r="B1773" t="str">
        <f>"LB7558"</f>
        <v>LB7558</v>
      </c>
      <c r="C1773" t="s">
        <v>1742</v>
      </c>
    </row>
    <row r="1774" spans="1:3" x14ac:dyDescent="0.25">
      <c r="A1774" t="str">
        <f>"0611863731050"</f>
        <v>0611863731050</v>
      </c>
      <c r="B1774" t="str">
        <f>"CE1010"</f>
        <v>CE1010</v>
      </c>
      <c r="C1774" t="s">
        <v>1743</v>
      </c>
    </row>
    <row r="1775" spans="1:3" x14ac:dyDescent="0.25">
      <c r="A1775" t="str">
        <f>"0611863756050"</f>
        <v>0611863756050</v>
      </c>
      <c r="B1775" t="str">
        <f>"CE1011"</f>
        <v>CE1011</v>
      </c>
      <c r="C1775" t="s">
        <v>1744</v>
      </c>
    </row>
    <row r="1776" spans="1:3" x14ac:dyDescent="0.25">
      <c r="A1776" t="str">
        <f>"0611863796050"</f>
        <v>0611863796050</v>
      </c>
      <c r="B1776" t="str">
        <f>"CE1703"</f>
        <v>CE1703</v>
      </c>
      <c r="C1776" t="s">
        <v>1745</v>
      </c>
    </row>
    <row r="1777" spans="1:3" x14ac:dyDescent="0.25">
      <c r="A1777" t="str">
        <f>"0611863797050"</f>
        <v>0611863797050</v>
      </c>
      <c r="B1777" t="str">
        <f>"CE1704"</f>
        <v>CE1704</v>
      </c>
      <c r="C1777" t="s">
        <v>1746</v>
      </c>
    </row>
    <row r="1778" spans="1:3" x14ac:dyDescent="0.25">
      <c r="A1778" t="str">
        <f>"0611863798050"</f>
        <v>0611863798050</v>
      </c>
      <c r="B1778" t="str">
        <f>"CE1705"</f>
        <v>CE1705</v>
      </c>
      <c r="C1778" t="s">
        <v>1747</v>
      </c>
    </row>
    <row r="1779" spans="1:3" x14ac:dyDescent="0.25">
      <c r="A1779" t="str">
        <f>"0611863799050"</f>
        <v>0611863799050</v>
      </c>
      <c r="B1779" t="str">
        <f>"CE1706"</f>
        <v>CE1706</v>
      </c>
      <c r="C1779" t="s">
        <v>1748</v>
      </c>
    </row>
    <row r="1780" spans="1:3" x14ac:dyDescent="0.25">
      <c r="A1780" t="str">
        <f>"0611863800050"</f>
        <v>0611863800050</v>
      </c>
      <c r="B1780" t="str">
        <f>"CE1707"</f>
        <v>CE1707</v>
      </c>
      <c r="C1780" t="s">
        <v>1749</v>
      </c>
    </row>
    <row r="1781" spans="1:3" x14ac:dyDescent="0.25">
      <c r="A1781" t="str">
        <f>"0611863803050"</f>
        <v>0611863803050</v>
      </c>
      <c r="B1781" t="str">
        <f>"CE1007"</f>
        <v>CE1007</v>
      </c>
      <c r="C1781" t="s">
        <v>1750</v>
      </c>
    </row>
    <row r="1782" spans="1:3" x14ac:dyDescent="0.25">
      <c r="A1782" t="str">
        <f>"0611863804050"</f>
        <v>0611863804050</v>
      </c>
      <c r="B1782" t="str">
        <f>"CE1008"</f>
        <v>CE1008</v>
      </c>
      <c r="C1782" t="s">
        <v>1751</v>
      </c>
    </row>
    <row r="1783" spans="1:3" x14ac:dyDescent="0.25">
      <c r="A1783" t="str">
        <f>"0611838446100"</f>
        <v>0611838446100</v>
      </c>
      <c r="B1783" t="str">
        <f>"LK6446"</f>
        <v>LK6446</v>
      </c>
      <c r="C1783" t="s">
        <v>1753</v>
      </c>
    </row>
    <row r="1784" spans="1:3" x14ac:dyDescent="0.25">
      <c r="A1784" t="str">
        <f>"0611838447100"</f>
        <v>0611838447100</v>
      </c>
      <c r="B1784" t="str">
        <f>"LK6272"</f>
        <v>LK6272</v>
      </c>
      <c r="C1784" t="s">
        <v>1754</v>
      </c>
    </row>
    <row r="1785" spans="1:3" x14ac:dyDescent="0.25">
      <c r="A1785" t="str">
        <f>"0611838449100"</f>
        <v>0611838449100</v>
      </c>
      <c r="B1785" t="str">
        <f>"LK6273"</f>
        <v>LK6273</v>
      </c>
      <c r="C1785" t="s">
        <v>1755</v>
      </c>
    </row>
    <row r="1786" spans="1:3" x14ac:dyDescent="0.25">
      <c r="A1786" t="str">
        <f>"0611838448100"</f>
        <v>0611838448100</v>
      </c>
      <c r="B1786" t="str">
        <f>"LK6274"</f>
        <v>LK6274</v>
      </c>
      <c r="C1786" t="s">
        <v>1756</v>
      </c>
    </row>
    <row r="1787" spans="1:3" x14ac:dyDescent="0.25">
      <c r="A1787" t="str">
        <f>"0611838450100"</f>
        <v>0611838450100</v>
      </c>
      <c r="B1787" t="str">
        <f>"LK6275"</f>
        <v>LK6275</v>
      </c>
      <c r="C1787" t="s">
        <v>1757</v>
      </c>
    </row>
    <row r="1788" spans="1:3" x14ac:dyDescent="0.25">
      <c r="A1788" t="str">
        <f>"0611838451100"</f>
        <v>0611838451100</v>
      </c>
      <c r="B1788" t="str">
        <f>"LK6276"</f>
        <v>LK6276</v>
      </c>
      <c r="C1788" t="s">
        <v>1758</v>
      </c>
    </row>
    <row r="1789" spans="1:3" x14ac:dyDescent="0.25">
      <c r="A1789" t="str">
        <f>"0611863810050"</f>
        <v>0611863810050</v>
      </c>
      <c r="B1789" t="str">
        <f>"CE1014"</f>
        <v>CE1014</v>
      </c>
      <c r="C1789" t="s">
        <v>1759</v>
      </c>
    </row>
    <row r="1790" spans="1:3" x14ac:dyDescent="0.25">
      <c r="A1790" t="str">
        <f>"0611863814050"</f>
        <v>0611863814050</v>
      </c>
      <c r="B1790" t="str">
        <f>"CE1015"</f>
        <v>CE1015</v>
      </c>
      <c r="C1790" t="s">
        <v>1760</v>
      </c>
    </row>
    <row r="1791" spans="1:3" x14ac:dyDescent="0.25">
      <c r="A1791" t="str">
        <f>"0611838469025"</f>
        <v>0611838469025</v>
      </c>
      <c r="B1791" t="str">
        <f>"MQ0430"</f>
        <v>MQ0430</v>
      </c>
      <c r="C1791" t="s">
        <v>1761</v>
      </c>
    </row>
    <row r="1792" spans="1:3" x14ac:dyDescent="0.25">
      <c r="A1792" t="str">
        <f>"0611863837050"</f>
        <v>0611863837050</v>
      </c>
      <c r="B1792" t="str">
        <f>"CE1717"</f>
        <v>CE1717</v>
      </c>
      <c r="C1792" t="s">
        <v>1762</v>
      </c>
    </row>
    <row r="1793" spans="1:3" x14ac:dyDescent="0.25">
      <c r="A1793" t="str">
        <f>"0611838470025"</f>
        <v>0611838470025</v>
      </c>
      <c r="B1793" t="str">
        <f>"MQ0431"</f>
        <v>MQ0431</v>
      </c>
      <c r="C1793" t="s">
        <v>1763</v>
      </c>
    </row>
    <row r="1794" spans="1:3" x14ac:dyDescent="0.25">
      <c r="A1794" t="str">
        <f>"0611863838050"</f>
        <v>0611863838050</v>
      </c>
      <c r="B1794" t="str">
        <f>"CE1715"</f>
        <v>CE1715</v>
      </c>
      <c r="C1794" t="s">
        <v>1764</v>
      </c>
    </row>
    <row r="1795" spans="1:3" x14ac:dyDescent="0.25">
      <c r="A1795" t="str">
        <f>"0611863839050"</f>
        <v>0611863839050</v>
      </c>
      <c r="B1795" t="str">
        <f>"CE1018"</f>
        <v>CE1018</v>
      </c>
      <c r="C1795" t="s">
        <v>1765</v>
      </c>
    </row>
    <row r="1796" spans="1:3" x14ac:dyDescent="0.25">
      <c r="A1796" t="str">
        <f>"0611838471025"</f>
        <v>0611838471025</v>
      </c>
      <c r="B1796" t="str">
        <f>"MQ0432"</f>
        <v>MQ0432</v>
      </c>
      <c r="C1796" t="s">
        <v>1766</v>
      </c>
    </row>
    <row r="1797" spans="1:3" x14ac:dyDescent="0.25">
      <c r="A1797" t="str">
        <f>"0611863840050"</f>
        <v>0611863840050</v>
      </c>
      <c r="B1797" t="str">
        <f>"CE1019"</f>
        <v>CE1019</v>
      </c>
      <c r="C1797" t="s">
        <v>1767</v>
      </c>
    </row>
    <row r="1798" spans="1:3" x14ac:dyDescent="0.25">
      <c r="A1798" t="str">
        <f>"0611838472025"</f>
        <v>0611838472025</v>
      </c>
      <c r="B1798" t="str">
        <f>"MQ0433"</f>
        <v>MQ0433</v>
      </c>
      <c r="C1798" t="s">
        <v>1768</v>
      </c>
    </row>
    <row r="1799" spans="1:3" x14ac:dyDescent="0.25">
      <c r="A1799" t="str">
        <f>"0611838473025"</f>
        <v>0611838473025</v>
      </c>
      <c r="B1799" t="str">
        <f>"MQ0444"</f>
        <v>MQ0444</v>
      </c>
      <c r="C1799" t="s">
        <v>1769</v>
      </c>
    </row>
    <row r="1800" spans="1:3" x14ac:dyDescent="0.25">
      <c r="A1800" t="str">
        <f>"0611863841050"</f>
        <v>0611863841050</v>
      </c>
      <c r="B1800" t="str">
        <f>"CE1713"</f>
        <v>CE1713</v>
      </c>
      <c r="C1800" t="s">
        <v>1770</v>
      </c>
    </row>
    <row r="1801" spans="1:3" x14ac:dyDescent="0.25">
      <c r="A1801" t="str">
        <f>"0611838474025"</f>
        <v>0611838474025</v>
      </c>
      <c r="B1801" t="str">
        <f>"MQ0445"</f>
        <v>MQ0445</v>
      </c>
      <c r="C1801" t="s">
        <v>1771</v>
      </c>
    </row>
    <row r="1802" spans="1:3" x14ac:dyDescent="0.25">
      <c r="A1802" t="str">
        <f>"0611863842050"</f>
        <v>0611863842050</v>
      </c>
      <c r="B1802" t="str">
        <f>"CE1714"</f>
        <v>CE1714</v>
      </c>
      <c r="C1802" t="s">
        <v>1772</v>
      </c>
    </row>
    <row r="1803" spans="1:3" x14ac:dyDescent="0.25">
      <c r="A1803" t="str">
        <f>"0611838475025"</f>
        <v>0611838475025</v>
      </c>
      <c r="B1803" t="str">
        <f>"MQ0446"</f>
        <v>MQ0446</v>
      </c>
      <c r="C1803" t="s">
        <v>1773</v>
      </c>
    </row>
    <row r="1804" spans="1:3" x14ac:dyDescent="0.25">
      <c r="A1804" t="str">
        <f>"0611863843050"</f>
        <v>0611863843050</v>
      </c>
      <c r="B1804" t="str">
        <f>"CE1022"</f>
        <v>CE1022</v>
      </c>
      <c r="C1804" t="s">
        <v>1774</v>
      </c>
    </row>
    <row r="1805" spans="1:3" x14ac:dyDescent="0.25">
      <c r="A1805" t="str">
        <f>"0611863844050"</f>
        <v>0611863844050</v>
      </c>
      <c r="B1805" t="str">
        <f>"CE1718"</f>
        <v>CE1718</v>
      </c>
      <c r="C1805" t="s">
        <v>1775</v>
      </c>
    </row>
    <row r="1806" spans="1:3" x14ac:dyDescent="0.25">
      <c r="A1806" t="str">
        <f>"0611838476025"</f>
        <v>0611838476025</v>
      </c>
      <c r="B1806" t="str">
        <f>"MQ0447"</f>
        <v>MQ0447</v>
      </c>
      <c r="C1806" t="s">
        <v>1776</v>
      </c>
    </row>
    <row r="1807" spans="1:3" x14ac:dyDescent="0.25">
      <c r="A1807" t="str">
        <f>"0611863845050"</f>
        <v>0611863845050</v>
      </c>
      <c r="B1807" t="str">
        <f>"CE1716"</f>
        <v>CE1716</v>
      </c>
      <c r="C1807" t="s">
        <v>1777</v>
      </c>
    </row>
    <row r="1808" spans="1:3" x14ac:dyDescent="0.25">
      <c r="A1808" t="str">
        <f>"0611838477025"</f>
        <v>0611838477025</v>
      </c>
      <c r="B1808" t="str">
        <f>"MQ0448"</f>
        <v>MQ0448</v>
      </c>
      <c r="C1808" t="s">
        <v>1778</v>
      </c>
    </row>
    <row r="1809" spans="1:3" x14ac:dyDescent="0.25">
      <c r="A1809" t="str">
        <f>"0611863846050"</f>
        <v>0611863846050</v>
      </c>
      <c r="B1809" t="str">
        <f>"CE1060"</f>
        <v>CE1060</v>
      </c>
      <c r="C1809" t="s">
        <v>1779</v>
      </c>
    </row>
    <row r="1810" spans="1:3" x14ac:dyDescent="0.25">
      <c r="A1810" t="str">
        <f>"0611838478025"</f>
        <v>0611838478025</v>
      </c>
      <c r="B1810" t="str">
        <f>"MQ0449"</f>
        <v>MQ0449</v>
      </c>
      <c r="C1810" t="s">
        <v>1780</v>
      </c>
    </row>
    <row r="1811" spans="1:3" x14ac:dyDescent="0.25">
      <c r="A1811" t="str">
        <f>"0611863847050"</f>
        <v>0611863847050</v>
      </c>
      <c r="B1811" t="str">
        <f>"CE1719"</f>
        <v>CE1719</v>
      </c>
      <c r="C1811" t="s">
        <v>1781</v>
      </c>
    </row>
    <row r="1812" spans="1:3" x14ac:dyDescent="0.25">
      <c r="A1812" t="str">
        <f>"0611863848050"</f>
        <v>0611863848050</v>
      </c>
      <c r="B1812" t="str">
        <f>"CE1023"</f>
        <v>CE1023</v>
      </c>
      <c r="C1812" t="s">
        <v>1782</v>
      </c>
    </row>
    <row r="1813" spans="1:3" x14ac:dyDescent="0.25">
      <c r="A1813" t="str">
        <f>"0611838479025"</f>
        <v>0611838479025</v>
      </c>
      <c r="B1813" t="str">
        <f>"MQ0450"</f>
        <v>MQ0450</v>
      </c>
      <c r="C1813" t="s">
        <v>1783</v>
      </c>
    </row>
    <row r="1814" spans="1:3" x14ac:dyDescent="0.25">
      <c r="A1814" t="str">
        <f>"0611838438025"</f>
        <v>0611838438025</v>
      </c>
      <c r="B1814" t="str">
        <f>"MQ0629"</f>
        <v>MQ0629</v>
      </c>
      <c r="C1814" t="s">
        <v>1784</v>
      </c>
    </row>
    <row r="1815" spans="1:3" x14ac:dyDescent="0.25">
      <c r="A1815" t="str">
        <f>"0611863849050"</f>
        <v>0611863849050</v>
      </c>
      <c r="B1815" t="str">
        <f>"CE1250"</f>
        <v>CE1250</v>
      </c>
      <c r="C1815" t="s">
        <v>1752</v>
      </c>
    </row>
    <row r="1816" spans="1:3" x14ac:dyDescent="0.25">
      <c r="A1816" t="str">
        <f>"0611838521025"</f>
        <v>0611838521025</v>
      </c>
      <c r="B1816" t="str">
        <f>"MC4308"</f>
        <v>MC4308</v>
      </c>
      <c r="C1816" t="s">
        <v>1785</v>
      </c>
    </row>
    <row r="1817" spans="1:3" x14ac:dyDescent="0.25">
      <c r="A1817" t="str">
        <f>"0611857083025"</f>
        <v>0611857083025</v>
      </c>
      <c r="B1817" t="str">
        <f>"MC4445"</f>
        <v>MC4445</v>
      </c>
      <c r="C1817" t="s">
        <v>1786</v>
      </c>
    </row>
    <row r="1818" spans="1:3" x14ac:dyDescent="0.25">
      <c r="A1818" t="str">
        <f>"0611863860050"</f>
        <v>0611863860050</v>
      </c>
      <c r="B1818" t="str">
        <f>"CE1424"</f>
        <v>CE1424</v>
      </c>
      <c r="C1818" t="s">
        <v>1787</v>
      </c>
    </row>
    <row r="1819" spans="1:3" x14ac:dyDescent="0.25">
      <c r="A1819" t="str">
        <f>"0611838706100"</f>
        <v>0611838706100</v>
      </c>
      <c r="B1819" t="str">
        <f>"LB8098"</f>
        <v>LB8098</v>
      </c>
      <c r="C1819" t="s">
        <v>1788</v>
      </c>
    </row>
    <row r="1820" spans="1:3" x14ac:dyDescent="0.25">
      <c r="A1820" t="str">
        <f>"0611838716100"</f>
        <v>0611838716100</v>
      </c>
      <c r="B1820" t="str">
        <f>"LK1751"</f>
        <v>LK1751</v>
      </c>
      <c r="C1820" t="s">
        <v>1789</v>
      </c>
    </row>
    <row r="1821" spans="1:3" x14ac:dyDescent="0.25">
      <c r="A1821" t="str">
        <f>"0611838734100"</f>
        <v>0611838734100</v>
      </c>
      <c r="B1821" t="str">
        <f>"LK4525"</f>
        <v>LK4525</v>
      </c>
      <c r="C1821" t="s">
        <v>1790</v>
      </c>
    </row>
    <row r="1822" spans="1:3" x14ac:dyDescent="0.25">
      <c r="A1822" t="str">
        <f>"0611857096100"</f>
        <v>0611857096100</v>
      </c>
      <c r="B1822" t="str">
        <f>"LK7103"</f>
        <v>LK7103</v>
      </c>
      <c r="C1822" t="s">
        <v>1791</v>
      </c>
    </row>
    <row r="1823" spans="1:3" x14ac:dyDescent="0.25">
      <c r="A1823" t="str">
        <f>"0611838735100"</f>
        <v>0611838735100</v>
      </c>
      <c r="B1823" t="str">
        <f>"LK6661"</f>
        <v>LK6661</v>
      </c>
      <c r="C1823" t="s">
        <v>1792</v>
      </c>
    </row>
    <row r="1824" spans="1:3" x14ac:dyDescent="0.25">
      <c r="A1824" t="str">
        <f>"0611838736100"</f>
        <v>0611838736100</v>
      </c>
      <c r="B1824" t="str">
        <f>"LK6877"</f>
        <v>LK6877</v>
      </c>
      <c r="C1824" t="s">
        <v>1793</v>
      </c>
    </row>
    <row r="1825" spans="1:3" x14ac:dyDescent="0.25">
      <c r="A1825" t="str">
        <f>"0611838737100"</f>
        <v>0611838737100</v>
      </c>
      <c r="B1825" t="str">
        <f>"LK5919"</f>
        <v>LK5919</v>
      </c>
      <c r="C1825" t="s">
        <v>1794</v>
      </c>
    </row>
    <row r="1826" spans="1:3" x14ac:dyDescent="0.25">
      <c r="A1826" t="str">
        <f>"0611838738100"</f>
        <v>0611838738100</v>
      </c>
      <c r="B1826" t="str">
        <f>"LK5920"</f>
        <v>LK5920</v>
      </c>
      <c r="C1826" t="s">
        <v>1795</v>
      </c>
    </row>
    <row r="1827" spans="1:3" x14ac:dyDescent="0.25">
      <c r="A1827" t="str">
        <f>"0611838739100"</f>
        <v>0611838739100</v>
      </c>
      <c r="B1827" t="str">
        <f>"LK6279"</f>
        <v>LK6279</v>
      </c>
      <c r="C1827" t="s">
        <v>1796</v>
      </c>
    </row>
    <row r="1828" spans="1:3" x14ac:dyDescent="0.25">
      <c r="A1828" t="str">
        <f>"0611838741100"</f>
        <v>0611838741100</v>
      </c>
      <c r="B1828" t="str">
        <f>"LK4026"</f>
        <v>LK4026</v>
      </c>
      <c r="C1828" t="s">
        <v>1797</v>
      </c>
    </row>
    <row r="1829" spans="1:3" x14ac:dyDescent="0.25">
      <c r="A1829" t="str">
        <f>"0611838743100"</f>
        <v>0611838743100</v>
      </c>
      <c r="B1829" t="str">
        <f>"LK2384"</f>
        <v>LK2384</v>
      </c>
      <c r="C1829" t="s">
        <v>1798</v>
      </c>
    </row>
    <row r="1830" spans="1:3" x14ac:dyDescent="0.25">
      <c r="A1830" t="str">
        <f>"0611838745100"</f>
        <v>0611838745100</v>
      </c>
      <c r="B1830" t="str">
        <f>"LK4526"</f>
        <v>LK4526</v>
      </c>
      <c r="C1830" t="s">
        <v>1799</v>
      </c>
    </row>
    <row r="1831" spans="1:3" x14ac:dyDescent="0.25">
      <c r="A1831" t="str">
        <f>"0611838746100"</f>
        <v>0611838746100</v>
      </c>
      <c r="B1831" t="str">
        <f>"LK5922"</f>
        <v>LK5922</v>
      </c>
      <c r="C1831" t="s">
        <v>1800</v>
      </c>
    </row>
    <row r="1832" spans="1:3" x14ac:dyDescent="0.25">
      <c r="A1832" t="str">
        <f>"0611838748100"</f>
        <v>0611838748100</v>
      </c>
      <c r="B1832" t="str">
        <f>"LK7034"</f>
        <v>LK7034</v>
      </c>
      <c r="C1832" t="s">
        <v>1801</v>
      </c>
    </row>
    <row r="1833" spans="1:3" x14ac:dyDescent="0.25">
      <c r="A1833" t="str">
        <f>"0611838749100"</f>
        <v>0611838749100</v>
      </c>
      <c r="B1833" t="str">
        <f>"LK3002"</f>
        <v>LK3002</v>
      </c>
      <c r="C1833" t="s">
        <v>1802</v>
      </c>
    </row>
    <row r="1834" spans="1:3" x14ac:dyDescent="0.25">
      <c r="A1834" t="str">
        <f>"0611838750100"</f>
        <v>0611838750100</v>
      </c>
      <c r="B1834" t="str">
        <f>"LK6813"</f>
        <v>LK6813</v>
      </c>
      <c r="C1834" t="s">
        <v>1803</v>
      </c>
    </row>
    <row r="1835" spans="1:3" x14ac:dyDescent="0.25">
      <c r="A1835" t="str">
        <f>"0611838863025"</f>
        <v>0611838863025</v>
      </c>
      <c r="B1835" t="str">
        <f>"MQ0529"</f>
        <v>MQ0529</v>
      </c>
      <c r="C1835" t="s">
        <v>1804</v>
      </c>
    </row>
    <row r="1836" spans="1:3" x14ac:dyDescent="0.25">
      <c r="A1836" t="str">
        <f>"0611838864025"</f>
        <v>0611838864025</v>
      </c>
      <c r="B1836" t="str">
        <f>"MQ5144"</f>
        <v>MQ5144</v>
      </c>
      <c r="C1836" t="s">
        <v>1805</v>
      </c>
    </row>
    <row r="1837" spans="1:3" x14ac:dyDescent="0.25">
      <c r="A1837" t="str">
        <f>"0611838867025"</f>
        <v>0611838867025</v>
      </c>
      <c r="B1837" t="str">
        <f>"MQ0530"</f>
        <v>MQ0530</v>
      </c>
      <c r="C1837" t="s">
        <v>1806</v>
      </c>
    </row>
    <row r="1838" spans="1:3" x14ac:dyDescent="0.25">
      <c r="A1838" t="str">
        <f>"0611838948025"</f>
        <v>0611838948025</v>
      </c>
      <c r="B1838" t="str">
        <f>"MC2775"</f>
        <v>MC2775</v>
      </c>
      <c r="C1838" t="s">
        <v>1807</v>
      </c>
    </row>
    <row r="1839" spans="1:3" x14ac:dyDescent="0.25">
      <c r="A1839" t="str">
        <f>"0611838949025"</f>
        <v>0611838949025</v>
      </c>
      <c r="B1839" t="str">
        <f>"MC3200"</f>
        <v>MC3200</v>
      </c>
      <c r="C1839" t="s">
        <v>1808</v>
      </c>
    </row>
    <row r="1840" spans="1:3" x14ac:dyDescent="0.25">
      <c r="A1840" t="str">
        <f>"0611838965100"</f>
        <v>0611838965100</v>
      </c>
      <c r="B1840" t="str">
        <f>"LK6662"</f>
        <v>LK6662</v>
      </c>
      <c r="C1840" t="s">
        <v>1809</v>
      </c>
    </row>
    <row r="1841" spans="1:3" x14ac:dyDescent="0.25">
      <c r="A1841" t="str">
        <f>"0611838966100"</f>
        <v>0611838966100</v>
      </c>
      <c r="B1841" t="str">
        <f>"LK6663"</f>
        <v>LK6663</v>
      </c>
      <c r="C1841" t="s">
        <v>1810</v>
      </c>
    </row>
    <row r="1842" spans="1:3" x14ac:dyDescent="0.25">
      <c r="A1842" t="str">
        <f>"0611838967100"</f>
        <v>0611838967100</v>
      </c>
      <c r="B1842" t="str">
        <f>"LK3011"</f>
        <v>LK3011</v>
      </c>
      <c r="C1842" t="s">
        <v>1811</v>
      </c>
    </row>
    <row r="1843" spans="1:3" x14ac:dyDescent="0.25">
      <c r="A1843" t="str">
        <f>"0611838968100"</f>
        <v>0611838968100</v>
      </c>
      <c r="B1843" t="str">
        <f>"LK6664"</f>
        <v>LK6664</v>
      </c>
      <c r="C1843" t="s">
        <v>1812</v>
      </c>
    </row>
    <row r="1844" spans="1:3" x14ac:dyDescent="0.25">
      <c r="A1844" t="str">
        <f>"0611838969100"</f>
        <v>0611838969100</v>
      </c>
      <c r="B1844" t="str">
        <f>"LK6665"</f>
        <v>LK6665</v>
      </c>
      <c r="C1844" t="s">
        <v>1813</v>
      </c>
    </row>
    <row r="1845" spans="1:3" x14ac:dyDescent="0.25">
      <c r="A1845" t="str">
        <f>"0611838970100"</f>
        <v>0611838970100</v>
      </c>
      <c r="B1845" t="str">
        <f>"LK6666"</f>
        <v>LK6666</v>
      </c>
      <c r="C1845" t="s">
        <v>1814</v>
      </c>
    </row>
    <row r="1846" spans="1:3" x14ac:dyDescent="0.25">
      <c r="A1846" t="str">
        <f>"0611838988100"</f>
        <v>0611838988100</v>
      </c>
      <c r="B1846" t="str">
        <f>"LB8370"</f>
        <v>LB8370</v>
      </c>
      <c r="C1846" t="s">
        <v>1815</v>
      </c>
    </row>
    <row r="1847" spans="1:3" x14ac:dyDescent="0.25">
      <c r="A1847" t="str">
        <f>"0611839020100"</f>
        <v>0611839020100</v>
      </c>
      <c r="B1847" t="str">
        <f>"LK6137"</f>
        <v>LK6137</v>
      </c>
      <c r="C1847" t="s">
        <v>1816</v>
      </c>
    </row>
    <row r="1848" spans="1:3" x14ac:dyDescent="0.25">
      <c r="A1848" t="str">
        <f>"0611839021100"</f>
        <v>0611839021100</v>
      </c>
      <c r="B1848" t="str">
        <f>"LB8165"</f>
        <v>LB8165</v>
      </c>
      <c r="C1848" t="s">
        <v>1817</v>
      </c>
    </row>
    <row r="1849" spans="1:3" x14ac:dyDescent="0.25">
      <c r="A1849" t="str">
        <f>"0611839022100"</f>
        <v>0611839022100</v>
      </c>
      <c r="B1849" t="str">
        <f>"LK2405"</f>
        <v>LK2405</v>
      </c>
      <c r="C1849" t="s">
        <v>1818</v>
      </c>
    </row>
    <row r="1850" spans="1:3" x14ac:dyDescent="0.25">
      <c r="A1850" t="str">
        <f>"0611839024100"</f>
        <v>0611839024100</v>
      </c>
      <c r="B1850" t="str">
        <f>"LB8167"</f>
        <v>LB8167</v>
      </c>
      <c r="C1850" t="s">
        <v>1819</v>
      </c>
    </row>
    <row r="1851" spans="1:3" x14ac:dyDescent="0.25">
      <c r="A1851" t="str">
        <f>"0611839025100"</f>
        <v>0611839025100</v>
      </c>
      <c r="B1851" t="str">
        <f>"LB8156"</f>
        <v>LB8156</v>
      </c>
      <c r="C1851" t="s">
        <v>1820</v>
      </c>
    </row>
    <row r="1852" spans="1:3" x14ac:dyDescent="0.25">
      <c r="A1852" t="str">
        <f>"0611839026100"</f>
        <v>0611839026100</v>
      </c>
      <c r="B1852" t="str">
        <f>"LB8168"</f>
        <v>LB8168</v>
      </c>
      <c r="C1852" t="s">
        <v>1821</v>
      </c>
    </row>
    <row r="1853" spans="1:3" x14ac:dyDescent="0.25">
      <c r="A1853" t="str">
        <f>"0611839027100"</f>
        <v>0611839027100</v>
      </c>
      <c r="B1853" t="str">
        <f>"LB8169"</f>
        <v>LB8169</v>
      </c>
      <c r="C1853" t="s">
        <v>1822</v>
      </c>
    </row>
    <row r="1854" spans="1:3" x14ac:dyDescent="0.25">
      <c r="A1854" t="str">
        <f>"0611839028100"</f>
        <v>0611839028100</v>
      </c>
      <c r="B1854" t="str">
        <f>"LB8173"</f>
        <v>LB8173</v>
      </c>
      <c r="C1854" t="s">
        <v>1823</v>
      </c>
    </row>
    <row r="1855" spans="1:3" x14ac:dyDescent="0.25">
      <c r="A1855" t="str">
        <f>"0611863973050"</f>
        <v>0611863973050</v>
      </c>
      <c r="B1855" t="str">
        <f>"CE0527"</f>
        <v>CE0527</v>
      </c>
      <c r="C1855" t="s">
        <v>1824</v>
      </c>
    </row>
    <row r="1856" spans="1:3" x14ac:dyDescent="0.25">
      <c r="A1856" t="str">
        <f>"0611839049100"</f>
        <v>0611839049100</v>
      </c>
      <c r="B1856" t="str">
        <f>"LB8228"</f>
        <v>LB8228</v>
      </c>
      <c r="C1856" t="s">
        <v>1825</v>
      </c>
    </row>
    <row r="1857" spans="1:3" x14ac:dyDescent="0.25">
      <c r="A1857" t="str">
        <f>"0611839050100"</f>
        <v>0611839050100</v>
      </c>
      <c r="B1857" t="str">
        <f>"LB8229"</f>
        <v>LB8229</v>
      </c>
      <c r="C1857" t="s">
        <v>1826</v>
      </c>
    </row>
    <row r="1858" spans="1:3" x14ac:dyDescent="0.25">
      <c r="A1858" t="str">
        <f>"0611839088025"</f>
        <v>0611839088025</v>
      </c>
      <c r="B1858" t="str">
        <f>"MQ0735"</f>
        <v>MQ0735</v>
      </c>
      <c r="C1858" t="s">
        <v>1827</v>
      </c>
    </row>
    <row r="1859" spans="1:3" x14ac:dyDescent="0.25">
      <c r="A1859" t="str">
        <f>"0611839089025"</f>
        <v>0611839089025</v>
      </c>
      <c r="B1859" t="str">
        <f>"MQ6074"</f>
        <v>MQ6074</v>
      </c>
      <c r="C1859" t="s">
        <v>1828</v>
      </c>
    </row>
    <row r="1860" spans="1:3" x14ac:dyDescent="0.25">
      <c r="A1860" t="str">
        <f>"0611863982050"</f>
        <v>0611863982050</v>
      </c>
      <c r="B1860" t="str">
        <f>"CE1693"</f>
        <v>CE1693</v>
      </c>
      <c r="C1860" t="s">
        <v>1829</v>
      </c>
    </row>
    <row r="1861" spans="1:3" x14ac:dyDescent="0.25">
      <c r="A1861" t="str">
        <f>"0611839090025"</f>
        <v>0611839090025</v>
      </c>
      <c r="B1861" t="str">
        <f>"MQ6075"</f>
        <v>MQ6075</v>
      </c>
      <c r="C1861" t="s">
        <v>1830</v>
      </c>
    </row>
    <row r="1862" spans="1:3" x14ac:dyDescent="0.25">
      <c r="A1862" t="str">
        <f>"0611839091025"</f>
        <v>0611839091025</v>
      </c>
      <c r="B1862" t="str">
        <f>"MQ6076"</f>
        <v>MQ6076</v>
      </c>
      <c r="C1862" t="s">
        <v>1831</v>
      </c>
    </row>
    <row r="1863" spans="1:3" x14ac:dyDescent="0.25">
      <c r="A1863" t="str">
        <f>"0611839093025"</f>
        <v>0611839093025</v>
      </c>
      <c r="B1863" t="str">
        <f>"MQ3036"</f>
        <v>MQ3036</v>
      </c>
      <c r="C1863" t="s">
        <v>1832</v>
      </c>
    </row>
    <row r="1864" spans="1:3" x14ac:dyDescent="0.25">
      <c r="A1864" t="str">
        <f>"0611863983050"</f>
        <v>0611863983050</v>
      </c>
      <c r="B1864" t="str">
        <f>"CE1694"</f>
        <v>CE1694</v>
      </c>
      <c r="C1864" t="s">
        <v>1833</v>
      </c>
    </row>
    <row r="1865" spans="1:3" x14ac:dyDescent="0.25">
      <c r="A1865" t="str">
        <f>"0611839095025"</f>
        <v>0611839095025</v>
      </c>
      <c r="B1865" t="str">
        <f>"MQ6077"</f>
        <v>MQ6077</v>
      </c>
      <c r="C1865" t="s">
        <v>1834</v>
      </c>
    </row>
    <row r="1866" spans="1:3" x14ac:dyDescent="0.25">
      <c r="A1866" t="str">
        <f>"0611863984050"</f>
        <v>0611863984050</v>
      </c>
      <c r="B1866" t="str">
        <f>"CE1695"</f>
        <v>CE1695</v>
      </c>
      <c r="C1866" t="s">
        <v>1835</v>
      </c>
    </row>
    <row r="1867" spans="1:3" x14ac:dyDescent="0.25">
      <c r="A1867" t="str">
        <f>"0611857101025"</f>
        <v>0611857101025</v>
      </c>
      <c r="B1867" t="str">
        <f>"MC4446"</f>
        <v>MC4446</v>
      </c>
      <c r="C1867" t="s">
        <v>1836</v>
      </c>
    </row>
    <row r="1868" spans="1:3" x14ac:dyDescent="0.25">
      <c r="A1868" t="str">
        <f>"0611839100025"</f>
        <v>0611839100025</v>
      </c>
      <c r="B1868" t="str">
        <f>"MQ0605"</f>
        <v>MQ0605</v>
      </c>
      <c r="C1868" t="s">
        <v>1837</v>
      </c>
    </row>
    <row r="1869" spans="1:3" x14ac:dyDescent="0.25">
      <c r="A1869" t="str">
        <f>"0611839101025"</f>
        <v>0611839101025</v>
      </c>
      <c r="B1869" t="str">
        <f>"MQ0606"</f>
        <v>MQ0606</v>
      </c>
      <c r="C1869" t="s">
        <v>1838</v>
      </c>
    </row>
    <row r="1870" spans="1:3" x14ac:dyDescent="0.25">
      <c r="A1870" t="str">
        <f>"0611863989050"</f>
        <v>0611863989050</v>
      </c>
      <c r="B1870" t="str">
        <f>"CE1037"</f>
        <v>CE1037</v>
      </c>
      <c r="C1870" t="s">
        <v>1839</v>
      </c>
    </row>
    <row r="1871" spans="1:3" x14ac:dyDescent="0.25">
      <c r="A1871" t="str">
        <f>"0611839106025"</f>
        <v>0611839106025</v>
      </c>
      <c r="B1871" t="str">
        <f>"MQ3085"</f>
        <v>MQ3085</v>
      </c>
      <c r="C1871" t="s">
        <v>1840</v>
      </c>
    </row>
    <row r="1872" spans="1:3" x14ac:dyDescent="0.25">
      <c r="A1872" t="str">
        <f>"0611863990050"</f>
        <v>0611863990050</v>
      </c>
      <c r="B1872" t="str">
        <f>"CE1721"</f>
        <v>CE1721</v>
      </c>
      <c r="C1872" t="s">
        <v>1841</v>
      </c>
    </row>
    <row r="1873" spans="1:3" x14ac:dyDescent="0.25">
      <c r="A1873" t="str">
        <f>"0611839108025"</f>
        <v>0611839108025</v>
      </c>
      <c r="B1873" t="str">
        <f>"MQ6079"</f>
        <v>MQ6079</v>
      </c>
      <c r="C1873" t="s">
        <v>1842</v>
      </c>
    </row>
    <row r="1874" spans="1:3" x14ac:dyDescent="0.25">
      <c r="A1874" t="str">
        <f>"0611893668050"</f>
        <v>0611893668050</v>
      </c>
      <c r="B1874" t="str">
        <f>"CE1041"</f>
        <v>CE1041</v>
      </c>
      <c r="C1874" t="s">
        <v>1843</v>
      </c>
    </row>
    <row r="1875" spans="1:3" x14ac:dyDescent="0.25">
      <c r="A1875" t="str">
        <f>"0611839109025"</f>
        <v>0611839109025</v>
      </c>
      <c r="B1875" t="str">
        <f>"MQ0534"</f>
        <v>MQ0534</v>
      </c>
      <c r="C1875" t="s">
        <v>1844</v>
      </c>
    </row>
    <row r="1876" spans="1:3" x14ac:dyDescent="0.25">
      <c r="A1876" t="str">
        <f>"0611863991050"</f>
        <v>0611863991050</v>
      </c>
      <c r="B1876" t="str">
        <f>"CE1722"</f>
        <v>CE1722</v>
      </c>
      <c r="C1876" t="s">
        <v>1845</v>
      </c>
    </row>
    <row r="1877" spans="1:3" x14ac:dyDescent="0.25">
      <c r="A1877" t="str">
        <f>"0611839110025"</f>
        <v>0611839110025</v>
      </c>
      <c r="B1877" t="str">
        <f>"MQ3086"</f>
        <v>MQ3086</v>
      </c>
      <c r="C1877" t="s">
        <v>1846</v>
      </c>
    </row>
    <row r="1878" spans="1:3" x14ac:dyDescent="0.25">
      <c r="A1878" t="str">
        <f>"0611839111025"</f>
        <v>0611839111025</v>
      </c>
      <c r="B1878" t="str">
        <f>"MQ3087"</f>
        <v>MQ3087</v>
      </c>
      <c r="C1878" t="s">
        <v>1847</v>
      </c>
    </row>
    <row r="1879" spans="1:3" x14ac:dyDescent="0.25">
      <c r="A1879" t="str">
        <f>"0611863997050"</f>
        <v>0611863997050</v>
      </c>
      <c r="B1879" t="str">
        <f>"CE0531"</f>
        <v>CE0531</v>
      </c>
      <c r="C1879" t="s">
        <v>1848</v>
      </c>
    </row>
    <row r="1880" spans="1:3" x14ac:dyDescent="0.25">
      <c r="A1880" t="str">
        <f>"0611863998050"</f>
        <v>0611863998050</v>
      </c>
      <c r="B1880" t="str">
        <f>"CE1588"</f>
        <v>CE1588</v>
      </c>
      <c r="C1880" t="s">
        <v>1849</v>
      </c>
    </row>
    <row r="1881" spans="1:3" x14ac:dyDescent="0.25">
      <c r="A1881" t="str">
        <f>"0611863999050"</f>
        <v>0611863999050</v>
      </c>
      <c r="B1881" t="str">
        <f>"CE0529"</f>
        <v>CE0529</v>
      </c>
      <c r="C1881" t="s">
        <v>1850</v>
      </c>
    </row>
    <row r="1882" spans="1:3" x14ac:dyDescent="0.25">
      <c r="A1882" t="str">
        <f>"0611864000050"</f>
        <v>0611864000050</v>
      </c>
      <c r="B1882" t="str">
        <f>"CE1619"</f>
        <v>CE1619</v>
      </c>
      <c r="C1882" t="s">
        <v>1851</v>
      </c>
    </row>
    <row r="1883" spans="1:3" x14ac:dyDescent="0.25">
      <c r="A1883" t="str">
        <f>"0611864001050"</f>
        <v>0611864001050</v>
      </c>
      <c r="B1883" t="str">
        <f>"CE0530"</f>
        <v>CE0530</v>
      </c>
      <c r="C1883" t="s">
        <v>1852</v>
      </c>
    </row>
    <row r="1884" spans="1:3" x14ac:dyDescent="0.25">
      <c r="A1884" t="str">
        <f>"0611864002050"</f>
        <v>0611864002050</v>
      </c>
      <c r="B1884" t="str">
        <f>"CE1495"</f>
        <v>CE1495</v>
      </c>
      <c r="C1884" t="s">
        <v>1853</v>
      </c>
    </row>
    <row r="1885" spans="1:3" x14ac:dyDescent="0.25">
      <c r="A1885" t="str">
        <f>"0611864019050"</f>
        <v>0611864019050</v>
      </c>
      <c r="B1885" t="str">
        <f>"CE0798"</f>
        <v>CE0798</v>
      </c>
      <c r="C1885" t="s">
        <v>1854</v>
      </c>
    </row>
    <row r="1886" spans="1:3" x14ac:dyDescent="0.25">
      <c r="A1886" t="str">
        <f>"0611864020050"</f>
        <v>0611864020050</v>
      </c>
      <c r="B1886" t="str">
        <f>"CE0799"</f>
        <v>CE0799</v>
      </c>
      <c r="C1886" t="s">
        <v>1855</v>
      </c>
    </row>
    <row r="1887" spans="1:3" x14ac:dyDescent="0.25">
      <c r="A1887" t="str">
        <f>"0611864062050"</f>
        <v>0611864062050</v>
      </c>
      <c r="B1887" t="str">
        <f>"CE1253"</f>
        <v>CE1253</v>
      </c>
      <c r="C1887" t="s">
        <v>1856</v>
      </c>
    </row>
    <row r="1888" spans="1:3" x14ac:dyDescent="0.25">
      <c r="A1888" t="str">
        <f>"0611839260025"</f>
        <v>0611839260025</v>
      </c>
      <c r="B1888" t="str">
        <f>"MQ0632"</f>
        <v>MQ0632</v>
      </c>
      <c r="C1888" t="s">
        <v>1857</v>
      </c>
    </row>
    <row r="1889" spans="1:3" x14ac:dyDescent="0.25">
      <c r="A1889" t="str">
        <f>"0611839261025"</f>
        <v>0611839261025</v>
      </c>
      <c r="B1889" t="str">
        <f>"MQ0633"</f>
        <v>MQ0633</v>
      </c>
      <c r="C1889" t="s">
        <v>1858</v>
      </c>
    </row>
    <row r="1890" spans="1:3" x14ac:dyDescent="0.25">
      <c r="A1890" t="str">
        <f>"0611861906050"</f>
        <v>0611861906050</v>
      </c>
      <c r="B1890" t="str">
        <f>"CE1699"</f>
        <v>CE1699</v>
      </c>
      <c r="C1890" t="s">
        <v>705</v>
      </c>
    </row>
    <row r="1891" spans="1:3" x14ac:dyDescent="0.25">
      <c r="A1891" t="str">
        <f>"0611830824100"</f>
        <v>0611830824100</v>
      </c>
      <c r="B1891" t="str">
        <f>"LK0523"</f>
        <v>LK0523</v>
      </c>
      <c r="C1891" t="s">
        <v>1859</v>
      </c>
    </row>
    <row r="1892" spans="1:3" x14ac:dyDescent="0.25">
      <c r="A1892" t="str">
        <f>"0611830825100"</f>
        <v>0611830825100</v>
      </c>
      <c r="B1892" t="str">
        <f>"LK0525"</f>
        <v>LK0525</v>
      </c>
      <c r="C1892" t="s">
        <v>1860</v>
      </c>
    </row>
    <row r="1893" spans="1:3" x14ac:dyDescent="0.25">
      <c r="A1893" t="str">
        <f>"0611830826100"</f>
        <v>0611830826100</v>
      </c>
      <c r="B1893" t="str">
        <f>"LK0526"</f>
        <v>LK0526</v>
      </c>
      <c r="C1893" t="s">
        <v>1861</v>
      </c>
    </row>
    <row r="1894" spans="1:3" x14ac:dyDescent="0.25">
      <c r="A1894" t="str">
        <f>"0611830827100"</f>
        <v>0611830827100</v>
      </c>
      <c r="B1894" t="str">
        <f>"LK1394"</f>
        <v>LK1394</v>
      </c>
      <c r="C1894" t="s">
        <v>1862</v>
      </c>
    </row>
    <row r="1895" spans="1:3" x14ac:dyDescent="0.25">
      <c r="A1895" t="str">
        <f>"0611830828100"</f>
        <v>0611830828100</v>
      </c>
      <c r="B1895" t="str">
        <f>"LK0528"</f>
        <v>LK0528</v>
      </c>
      <c r="C1895" t="s">
        <v>1863</v>
      </c>
    </row>
    <row r="1896" spans="1:3" x14ac:dyDescent="0.25">
      <c r="A1896" t="str">
        <f>"0611830830100"</f>
        <v>0611830830100</v>
      </c>
      <c r="B1896" t="str">
        <f>"LK0386"</f>
        <v>LK0386</v>
      </c>
      <c r="C1896" t="s">
        <v>1864</v>
      </c>
    </row>
    <row r="1897" spans="1:3" x14ac:dyDescent="0.25">
      <c r="A1897" t="str">
        <f>"0611830831100"</f>
        <v>0611830831100</v>
      </c>
      <c r="B1897" t="str">
        <f>"LK0387"</f>
        <v>LK0387</v>
      </c>
      <c r="C1897" t="s">
        <v>1865</v>
      </c>
    </row>
    <row r="1898" spans="1:3" x14ac:dyDescent="0.25">
      <c r="A1898" t="str">
        <f>"0611830833100"</f>
        <v>0611830833100</v>
      </c>
      <c r="B1898" t="str">
        <f>"LB8691"</f>
        <v>LB8691</v>
      </c>
      <c r="C1898" t="s">
        <v>1866</v>
      </c>
    </row>
    <row r="1899" spans="1:3" x14ac:dyDescent="0.25">
      <c r="A1899" t="str">
        <f>"0611830837100"</f>
        <v>0611830837100</v>
      </c>
      <c r="B1899" t="str">
        <f>"LB8572"</f>
        <v>LB8572</v>
      </c>
      <c r="C1899" t="s">
        <v>1867</v>
      </c>
    </row>
    <row r="1900" spans="1:3" x14ac:dyDescent="0.25">
      <c r="A1900" t="str">
        <f>"0611830838100"</f>
        <v>0611830838100</v>
      </c>
      <c r="B1900" t="str">
        <f>"LB8574"</f>
        <v>LB8574</v>
      </c>
      <c r="C1900" t="s">
        <v>1868</v>
      </c>
    </row>
    <row r="1901" spans="1:3" x14ac:dyDescent="0.25">
      <c r="A1901" t="str">
        <f>"0611830840100"</f>
        <v>0611830840100</v>
      </c>
      <c r="B1901" t="str">
        <f>"LB8576"</f>
        <v>LB8576</v>
      </c>
      <c r="C1901" t="s">
        <v>1869</v>
      </c>
    </row>
    <row r="1902" spans="1:3" x14ac:dyDescent="0.25">
      <c r="A1902" t="str">
        <f>"0611830841100"</f>
        <v>0611830841100</v>
      </c>
      <c r="B1902" t="str">
        <f>"LB8585"</f>
        <v>LB8585</v>
      </c>
      <c r="C1902" t="s">
        <v>1870</v>
      </c>
    </row>
    <row r="1903" spans="1:3" x14ac:dyDescent="0.25">
      <c r="A1903" t="str">
        <f>"0611830842100"</f>
        <v>0611830842100</v>
      </c>
      <c r="B1903" t="str">
        <f>"LB8523"</f>
        <v>LB8523</v>
      </c>
      <c r="C1903" t="s">
        <v>1871</v>
      </c>
    </row>
    <row r="1904" spans="1:3" x14ac:dyDescent="0.25">
      <c r="A1904" t="str">
        <f>"0611830843100"</f>
        <v>0611830843100</v>
      </c>
      <c r="B1904" t="str">
        <f>"LB8586"</f>
        <v>LB8586</v>
      </c>
      <c r="C1904" t="s">
        <v>1872</v>
      </c>
    </row>
    <row r="1905" spans="1:3" x14ac:dyDescent="0.25">
      <c r="A1905" t="str">
        <f>"0611830846100"</f>
        <v>0611830846100</v>
      </c>
      <c r="B1905" t="str">
        <f>"LK1395"</f>
        <v>LK1395</v>
      </c>
      <c r="C1905" t="s">
        <v>1873</v>
      </c>
    </row>
    <row r="1906" spans="1:3" x14ac:dyDescent="0.25">
      <c r="A1906" t="str">
        <f>"0611830847100"</f>
        <v>0611830847100</v>
      </c>
      <c r="B1906" t="str">
        <f>"LB8525"</f>
        <v>LB8525</v>
      </c>
      <c r="C1906" t="s">
        <v>1874</v>
      </c>
    </row>
    <row r="1907" spans="1:3" x14ac:dyDescent="0.25">
      <c r="A1907" t="str">
        <f>"0611830848100"</f>
        <v>0611830848100</v>
      </c>
      <c r="B1907" t="str">
        <f>"LB8601"</f>
        <v>LB8601</v>
      </c>
      <c r="C1907" t="s">
        <v>1875</v>
      </c>
    </row>
    <row r="1908" spans="1:3" x14ac:dyDescent="0.25">
      <c r="A1908" t="str">
        <f>"0611830849100"</f>
        <v>0611830849100</v>
      </c>
      <c r="B1908" t="str">
        <f>"LB8602"</f>
        <v>LB8602</v>
      </c>
      <c r="C1908" t="s">
        <v>1876</v>
      </c>
    </row>
    <row r="1909" spans="1:3" x14ac:dyDescent="0.25">
      <c r="A1909" t="str">
        <f>"0611830886100"</f>
        <v>0611830886100</v>
      </c>
      <c r="B1909" t="str">
        <f>"LK6148"</f>
        <v>LK6148</v>
      </c>
      <c r="C1909" t="s">
        <v>1877</v>
      </c>
    </row>
    <row r="1910" spans="1:3" x14ac:dyDescent="0.25">
      <c r="A1910" t="str">
        <f>"0611830887100"</f>
        <v>0611830887100</v>
      </c>
      <c r="B1910" t="str">
        <f>"LK6149"</f>
        <v>LK6149</v>
      </c>
      <c r="C1910" t="s">
        <v>1878</v>
      </c>
    </row>
    <row r="1911" spans="1:3" x14ac:dyDescent="0.25">
      <c r="A1911" t="str">
        <f>"0611830888100"</f>
        <v>0611830888100</v>
      </c>
      <c r="B1911" t="str">
        <f>"LK6150"</f>
        <v>LK6150</v>
      </c>
      <c r="C1911" t="s">
        <v>1879</v>
      </c>
    </row>
    <row r="1912" spans="1:3" x14ac:dyDescent="0.25">
      <c r="A1912" t="str">
        <f>"0611830889100"</f>
        <v>0611830889100</v>
      </c>
      <c r="B1912" t="str">
        <f>"LK6151"</f>
        <v>LK6151</v>
      </c>
      <c r="C1912" t="s">
        <v>1880</v>
      </c>
    </row>
    <row r="1913" spans="1:3" x14ac:dyDescent="0.25">
      <c r="A1913" t="str">
        <f>"0611830890100"</f>
        <v>0611830890100</v>
      </c>
      <c r="B1913" t="str">
        <f>"LK6152"</f>
        <v>LK6152</v>
      </c>
      <c r="C1913" t="s">
        <v>1881</v>
      </c>
    </row>
    <row r="1914" spans="1:3" x14ac:dyDescent="0.25">
      <c r="A1914" t="str">
        <f>"0611830891100"</f>
        <v>0611830891100</v>
      </c>
      <c r="B1914" t="str">
        <f>"LK6153"</f>
        <v>LK6153</v>
      </c>
      <c r="C1914" t="s">
        <v>1882</v>
      </c>
    </row>
    <row r="1915" spans="1:3" x14ac:dyDescent="0.25">
      <c r="A1915" t="str">
        <f>"0611830892100"</f>
        <v>0611830892100</v>
      </c>
      <c r="B1915" t="str">
        <f>"LK6449"</f>
        <v>LK6449</v>
      </c>
      <c r="C1915" t="s">
        <v>1883</v>
      </c>
    </row>
    <row r="1916" spans="1:3" x14ac:dyDescent="0.25">
      <c r="A1916" t="str">
        <f>"0611830893100"</f>
        <v>0611830893100</v>
      </c>
      <c r="B1916" t="str">
        <f>"LK6450"</f>
        <v>LK6450</v>
      </c>
      <c r="C1916" t="s">
        <v>1884</v>
      </c>
    </row>
    <row r="1917" spans="1:3" x14ac:dyDescent="0.25">
      <c r="A1917" t="str">
        <f>"0611830894100"</f>
        <v>0611830894100</v>
      </c>
      <c r="B1917" t="str">
        <f>"LK6451"</f>
        <v>LK6451</v>
      </c>
      <c r="C1917" t="s">
        <v>1885</v>
      </c>
    </row>
    <row r="1918" spans="1:3" x14ac:dyDescent="0.25">
      <c r="A1918" t="str">
        <f>"0611830895100"</f>
        <v>0611830895100</v>
      </c>
      <c r="B1918" t="str">
        <f>"LK6452"</f>
        <v>LK6452</v>
      </c>
      <c r="C1918" t="s">
        <v>1886</v>
      </c>
    </row>
    <row r="1919" spans="1:3" x14ac:dyDescent="0.25">
      <c r="A1919" t="str">
        <f>"0611830896100"</f>
        <v>0611830896100</v>
      </c>
      <c r="B1919" t="str">
        <f>"LK6453"</f>
        <v>LK6453</v>
      </c>
      <c r="C1919" t="s">
        <v>1887</v>
      </c>
    </row>
    <row r="1920" spans="1:3" x14ac:dyDescent="0.25">
      <c r="A1920" t="str">
        <f>"0611830897100"</f>
        <v>0611830897100</v>
      </c>
      <c r="B1920" t="str">
        <f>"LK6454"</f>
        <v>LK6454</v>
      </c>
      <c r="C1920" t="s">
        <v>1888</v>
      </c>
    </row>
    <row r="1921" spans="1:3" x14ac:dyDescent="0.25">
      <c r="A1921" t="str">
        <f>"0611830898100"</f>
        <v>0611830898100</v>
      </c>
      <c r="B1921" t="str">
        <f>"LK6455"</f>
        <v>LK6455</v>
      </c>
      <c r="C1921" t="s">
        <v>1889</v>
      </c>
    </row>
    <row r="1922" spans="1:3" x14ac:dyDescent="0.25">
      <c r="A1922" t="str">
        <f>"0611830899100"</f>
        <v>0611830899100</v>
      </c>
      <c r="B1922" t="str">
        <f>"LK6456"</f>
        <v>LK6456</v>
      </c>
      <c r="C1922" t="s">
        <v>1890</v>
      </c>
    </row>
    <row r="1923" spans="1:3" x14ac:dyDescent="0.25">
      <c r="A1923" t="str">
        <f>"0611830900100"</f>
        <v>0611830900100</v>
      </c>
      <c r="B1923" t="str">
        <f>"LK6457"</f>
        <v>LK6457</v>
      </c>
      <c r="C1923" t="s">
        <v>1891</v>
      </c>
    </row>
    <row r="1924" spans="1:3" x14ac:dyDescent="0.25">
      <c r="A1924" t="str">
        <f>"0611830901100"</f>
        <v>0611830901100</v>
      </c>
      <c r="B1924" t="str">
        <f>"LK6458"</f>
        <v>LK6458</v>
      </c>
      <c r="C1924" t="s">
        <v>1892</v>
      </c>
    </row>
    <row r="1925" spans="1:3" x14ac:dyDescent="0.25">
      <c r="A1925" t="str">
        <f>"0611839424100"</f>
        <v>0611839424100</v>
      </c>
      <c r="B1925" t="str">
        <f>"LL8236"</f>
        <v>LL8236</v>
      </c>
      <c r="C1925" t="s">
        <v>1893</v>
      </c>
    </row>
    <row r="1926" spans="1:3" x14ac:dyDescent="0.25">
      <c r="A1926" t="str">
        <f>"0611839426100"</f>
        <v>0611839426100</v>
      </c>
      <c r="B1926" t="str">
        <f>"LL8237"</f>
        <v>LL8237</v>
      </c>
      <c r="C1926" t="s">
        <v>1894</v>
      </c>
    </row>
    <row r="1927" spans="1:3" x14ac:dyDescent="0.25">
      <c r="A1927" t="str">
        <f>"0611839440100"</f>
        <v>0611839440100</v>
      </c>
      <c r="B1927" t="str">
        <f>"LL8238"</f>
        <v>LL8238</v>
      </c>
      <c r="C1927" t="s">
        <v>1895</v>
      </c>
    </row>
    <row r="1928" spans="1:3" x14ac:dyDescent="0.25">
      <c r="A1928" t="str">
        <f>"0611839443100"</f>
        <v>0611839443100</v>
      </c>
      <c r="B1928" t="str">
        <f>"LL3809"</f>
        <v>LL3809</v>
      </c>
      <c r="C1928" t="s">
        <v>1896</v>
      </c>
    </row>
    <row r="1929" spans="1:3" x14ac:dyDescent="0.25">
      <c r="A1929" t="str">
        <f>"0611836368100"</f>
        <v>0611836368100</v>
      </c>
      <c r="B1929" t="str">
        <f>"LL3956"</f>
        <v>LL3956</v>
      </c>
      <c r="C1929" t="s">
        <v>1897</v>
      </c>
    </row>
    <row r="1930" spans="1:3" x14ac:dyDescent="0.25">
      <c r="A1930" t="str">
        <f>"0611836381100"</f>
        <v>0611836381100</v>
      </c>
      <c r="B1930" t="str">
        <f>"LL8059"</f>
        <v>LL8059</v>
      </c>
      <c r="C1930" t="s">
        <v>1898</v>
      </c>
    </row>
    <row r="1931" spans="1:3" x14ac:dyDescent="0.25">
      <c r="A1931" t="str">
        <f>"0611836404100"</f>
        <v>0611836404100</v>
      </c>
      <c r="B1931" t="str">
        <f>"LL8247"</f>
        <v>LL8247</v>
      </c>
      <c r="C1931" t="s">
        <v>1899</v>
      </c>
    </row>
    <row r="1932" spans="1:3" x14ac:dyDescent="0.25">
      <c r="A1932" t="str">
        <f>"0611836405100"</f>
        <v>0611836405100</v>
      </c>
      <c r="B1932" t="str">
        <f>"LL3926"</f>
        <v>LL3926</v>
      </c>
      <c r="C1932" t="s">
        <v>1900</v>
      </c>
    </row>
    <row r="1933" spans="1:3" x14ac:dyDescent="0.25">
      <c r="A1933" t="str">
        <f>"0611836583100"</f>
        <v>0611836583100</v>
      </c>
      <c r="B1933" t="str">
        <f>"LL8103"</f>
        <v>LL8103</v>
      </c>
      <c r="C1933" t="s">
        <v>1901</v>
      </c>
    </row>
    <row r="1934" spans="1:3" x14ac:dyDescent="0.25">
      <c r="A1934" t="str">
        <f>"0611836629100"</f>
        <v>0611836629100</v>
      </c>
      <c r="B1934" t="str">
        <f>"LL4670"</f>
        <v>LL4670</v>
      </c>
      <c r="C1934" t="s">
        <v>1902</v>
      </c>
    </row>
    <row r="1935" spans="1:3" x14ac:dyDescent="0.25">
      <c r="A1935" t="str">
        <f>"0611836656100"</f>
        <v>0611836656100</v>
      </c>
      <c r="B1935" t="str">
        <f>"LL4850"</f>
        <v>LL4850</v>
      </c>
      <c r="C1935" t="s">
        <v>1903</v>
      </c>
    </row>
    <row r="1936" spans="1:3" x14ac:dyDescent="0.25">
      <c r="A1936" t="str">
        <f>"0611836659100"</f>
        <v>0611836659100</v>
      </c>
      <c r="B1936" t="str">
        <f>"LL4052"</f>
        <v>LL4052</v>
      </c>
      <c r="C1936" t="s">
        <v>1904</v>
      </c>
    </row>
    <row r="1937" spans="1:3" x14ac:dyDescent="0.25">
      <c r="A1937" t="str">
        <f>"0611836660100"</f>
        <v>0611836660100</v>
      </c>
      <c r="B1937" t="str">
        <f>"LL4053"</f>
        <v>LL4053</v>
      </c>
      <c r="C1937" t="s">
        <v>1905</v>
      </c>
    </row>
    <row r="1938" spans="1:3" x14ac:dyDescent="0.25">
      <c r="A1938" t="str">
        <f>"0611839811100"</f>
        <v>0611839811100</v>
      </c>
      <c r="B1938" t="str">
        <f>"LB9123"</f>
        <v>LB9123</v>
      </c>
      <c r="C1938" t="s">
        <v>1906</v>
      </c>
    </row>
    <row r="1939" spans="1:3" x14ac:dyDescent="0.25">
      <c r="A1939" t="str">
        <f>"0611839812100"</f>
        <v>0611839812100</v>
      </c>
      <c r="B1939" t="str">
        <f>"LK0418"</f>
        <v>LK0418</v>
      </c>
      <c r="C1939" t="s">
        <v>1907</v>
      </c>
    </row>
    <row r="1940" spans="1:3" x14ac:dyDescent="0.25">
      <c r="A1940" t="str">
        <f>"0611839813100"</f>
        <v>0611839813100</v>
      </c>
      <c r="B1940" t="str">
        <f>"LB9124"</f>
        <v>LB9124</v>
      </c>
      <c r="C1940" t="s">
        <v>1908</v>
      </c>
    </row>
    <row r="1941" spans="1:3" x14ac:dyDescent="0.25">
      <c r="A1941" t="str">
        <f>"0611839814100"</f>
        <v>0611839814100</v>
      </c>
      <c r="B1941" t="str">
        <f>"LB9126"</f>
        <v>LB9126</v>
      </c>
      <c r="C1941" t="s">
        <v>1909</v>
      </c>
    </row>
    <row r="1942" spans="1:3" x14ac:dyDescent="0.25">
      <c r="A1942" t="str">
        <f>"0611839815100"</f>
        <v>0611839815100</v>
      </c>
      <c r="B1942" t="str">
        <f>"LB9127"</f>
        <v>LB9127</v>
      </c>
      <c r="C1942" t="s">
        <v>1910</v>
      </c>
    </row>
    <row r="1943" spans="1:3" x14ac:dyDescent="0.25">
      <c r="A1943" t="str">
        <f>"0611839819100"</f>
        <v>0611839819100</v>
      </c>
      <c r="B1943" t="str">
        <f>"LK7035"</f>
        <v>LK7035</v>
      </c>
      <c r="C1943" t="s">
        <v>1913</v>
      </c>
    </row>
    <row r="1944" spans="1:3" x14ac:dyDescent="0.25">
      <c r="A1944" t="str">
        <f>"0611857161100"</f>
        <v>0611857161100</v>
      </c>
      <c r="B1944" t="str">
        <f>"LK7104"</f>
        <v>LK7104</v>
      </c>
      <c r="C1944" t="s">
        <v>1911</v>
      </c>
    </row>
    <row r="1945" spans="1:3" x14ac:dyDescent="0.25">
      <c r="A1945" t="str">
        <f>"0611839820100"</f>
        <v>0611839820100</v>
      </c>
      <c r="B1945" t="str">
        <f>"LK7036"</f>
        <v>LK7036</v>
      </c>
      <c r="C1945" t="s">
        <v>1912</v>
      </c>
    </row>
    <row r="1946" spans="1:3" x14ac:dyDescent="0.25">
      <c r="A1946" t="str">
        <f>"0611839821100"</f>
        <v>0611839821100</v>
      </c>
      <c r="B1946" t="str">
        <f>"LK7037"</f>
        <v>LK7037</v>
      </c>
      <c r="C1946" t="s">
        <v>1914</v>
      </c>
    </row>
    <row r="1947" spans="1:3" x14ac:dyDescent="0.25">
      <c r="A1947" t="str">
        <f>"0611839822100"</f>
        <v>0611839822100</v>
      </c>
      <c r="B1947" t="str">
        <f>"LK7038"</f>
        <v>LK7038</v>
      </c>
      <c r="C1947" t="s">
        <v>1915</v>
      </c>
    </row>
    <row r="1948" spans="1:3" x14ac:dyDescent="0.25">
      <c r="A1948" t="str">
        <f>"0611839823100"</f>
        <v>0611839823100</v>
      </c>
      <c r="B1948" t="str">
        <f>"LK7039"</f>
        <v>LK7039</v>
      </c>
      <c r="C1948" t="s">
        <v>1916</v>
      </c>
    </row>
    <row r="1949" spans="1:3" x14ac:dyDescent="0.25">
      <c r="A1949" t="str">
        <f>"0611839824100"</f>
        <v>0611839824100</v>
      </c>
      <c r="B1949" t="str">
        <f>"LK7040"</f>
        <v>LK7040</v>
      </c>
      <c r="C1949" t="s">
        <v>1917</v>
      </c>
    </row>
    <row r="1950" spans="1:3" x14ac:dyDescent="0.25">
      <c r="A1950" t="str">
        <f>"0611839825100"</f>
        <v>0611839825100</v>
      </c>
      <c r="B1950" t="str">
        <f>"LK7041"</f>
        <v>LK7041</v>
      </c>
      <c r="C1950" t="s">
        <v>1918</v>
      </c>
    </row>
    <row r="1951" spans="1:3" x14ac:dyDescent="0.25">
      <c r="A1951" t="str">
        <f>"0611893669050"</f>
        <v>0611893669050</v>
      </c>
      <c r="B1951" t="str">
        <f>"CE0804"</f>
        <v>CE0804</v>
      </c>
      <c r="C1951" t="s">
        <v>1919</v>
      </c>
    </row>
    <row r="1952" spans="1:3" x14ac:dyDescent="0.25">
      <c r="A1952" t="str">
        <f>"0611864173050"</f>
        <v>0611864173050</v>
      </c>
      <c r="B1952" t="str">
        <f>"CE0567"</f>
        <v>CE0567</v>
      </c>
      <c r="C1952" t="s">
        <v>1920</v>
      </c>
    </row>
    <row r="1953" spans="1:3" x14ac:dyDescent="0.25">
      <c r="A1953" t="str">
        <f>"0611864174050"</f>
        <v>0611864174050</v>
      </c>
      <c r="B1953" t="str">
        <f>"CE0532"</f>
        <v>CE0532</v>
      </c>
      <c r="C1953" t="s">
        <v>1921</v>
      </c>
    </row>
    <row r="1954" spans="1:3" x14ac:dyDescent="0.25">
      <c r="A1954" t="str">
        <f>"0611864175050"</f>
        <v>0611864175050</v>
      </c>
      <c r="B1954" t="str">
        <f>"CE0533"</f>
        <v>CE0533</v>
      </c>
      <c r="C1954" t="s">
        <v>1922</v>
      </c>
    </row>
    <row r="1955" spans="1:3" x14ac:dyDescent="0.25">
      <c r="A1955" t="str">
        <f>"0611864176050"</f>
        <v>0611864176050</v>
      </c>
      <c r="B1955" t="str">
        <f>"CE0902"</f>
        <v>CE0902</v>
      </c>
      <c r="C1955" t="s">
        <v>1923</v>
      </c>
    </row>
    <row r="1956" spans="1:3" x14ac:dyDescent="0.25">
      <c r="A1956" t="str">
        <f>"0611864177050"</f>
        <v>0611864177050</v>
      </c>
      <c r="B1956" t="str">
        <f>"CE0535"</f>
        <v>CE0535</v>
      </c>
      <c r="C1956" t="s">
        <v>1924</v>
      </c>
    </row>
    <row r="1957" spans="1:3" x14ac:dyDescent="0.25">
      <c r="A1957" t="str">
        <f>"0611864178050"</f>
        <v>0611864178050</v>
      </c>
      <c r="B1957" t="str">
        <f>"CE0537"</f>
        <v>CE0537</v>
      </c>
      <c r="C1957" t="s">
        <v>1925</v>
      </c>
    </row>
    <row r="1958" spans="1:3" x14ac:dyDescent="0.25">
      <c r="A1958" t="str">
        <f>"0611864179050"</f>
        <v>0611864179050</v>
      </c>
      <c r="B1958" t="str">
        <f>"CE1496"</f>
        <v>CE1496</v>
      </c>
      <c r="C1958" t="s">
        <v>1926</v>
      </c>
    </row>
    <row r="1959" spans="1:3" x14ac:dyDescent="0.25">
      <c r="A1959" t="str">
        <f>"0611864181050"</f>
        <v>0611864181050</v>
      </c>
      <c r="B1959" t="str">
        <f>"CE1139"</f>
        <v>CE1139</v>
      </c>
      <c r="C1959" t="s">
        <v>1927</v>
      </c>
    </row>
    <row r="1960" spans="1:3" x14ac:dyDescent="0.25">
      <c r="A1960" t="str">
        <f>"0611864182050"</f>
        <v>0611864182050</v>
      </c>
      <c r="B1960" t="str">
        <f>"CE1140"</f>
        <v>CE1140</v>
      </c>
      <c r="C1960" t="s">
        <v>1928</v>
      </c>
    </row>
    <row r="1961" spans="1:3" x14ac:dyDescent="0.25">
      <c r="A1961" t="str">
        <f>"0611864183050"</f>
        <v>0611864183050</v>
      </c>
      <c r="B1961" t="str">
        <f>"CE1141"</f>
        <v>CE1141</v>
      </c>
      <c r="C1961" t="s">
        <v>1929</v>
      </c>
    </row>
    <row r="1962" spans="1:3" x14ac:dyDescent="0.25">
      <c r="A1962" t="str">
        <f>"0611864184050"</f>
        <v>0611864184050</v>
      </c>
      <c r="B1962" t="str">
        <f>"CE1142"</f>
        <v>CE1142</v>
      </c>
      <c r="C1962" t="s">
        <v>1930</v>
      </c>
    </row>
    <row r="1963" spans="1:3" x14ac:dyDescent="0.25">
      <c r="A1963" t="str">
        <f>"0611864186050"</f>
        <v>0611864186050</v>
      </c>
      <c r="B1963" t="str">
        <f>"CE1620"</f>
        <v>CE1620</v>
      </c>
      <c r="C1963" t="s">
        <v>1931</v>
      </c>
    </row>
    <row r="1964" spans="1:3" x14ac:dyDescent="0.25">
      <c r="A1964" t="str">
        <f>"0611864187050"</f>
        <v>0611864187050</v>
      </c>
      <c r="B1964" t="str">
        <f>"CE1132"</f>
        <v>CE1132</v>
      </c>
      <c r="C1964" t="s">
        <v>1932</v>
      </c>
    </row>
    <row r="1965" spans="1:3" x14ac:dyDescent="0.25">
      <c r="A1965" t="str">
        <f>"0611864188050"</f>
        <v>0611864188050</v>
      </c>
      <c r="B1965" t="str">
        <f>"CE1202"</f>
        <v>CE1202</v>
      </c>
      <c r="C1965" t="s">
        <v>1933</v>
      </c>
    </row>
    <row r="1966" spans="1:3" x14ac:dyDescent="0.25">
      <c r="A1966" t="str">
        <f>"0611864189050"</f>
        <v>0611864189050</v>
      </c>
      <c r="B1966" t="str">
        <f>"CE0540"</f>
        <v>CE0540</v>
      </c>
      <c r="C1966" t="s">
        <v>1934</v>
      </c>
    </row>
    <row r="1967" spans="1:3" x14ac:dyDescent="0.25">
      <c r="A1967" t="str">
        <f>"0611864190050"</f>
        <v>0611864190050</v>
      </c>
      <c r="B1967" t="str">
        <f>"CE0541"</f>
        <v>CE0541</v>
      </c>
      <c r="C1967" t="s">
        <v>1935</v>
      </c>
    </row>
    <row r="1968" spans="1:3" x14ac:dyDescent="0.25">
      <c r="A1968" t="str">
        <f>"0611864191050"</f>
        <v>0611864191050</v>
      </c>
      <c r="B1968" t="str">
        <f>"CE0539"</f>
        <v>CE0539</v>
      </c>
      <c r="C1968" t="s">
        <v>1936</v>
      </c>
    </row>
    <row r="1969" spans="1:3" x14ac:dyDescent="0.25">
      <c r="A1969" t="str">
        <f>"0611864192050"</f>
        <v>0611864192050</v>
      </c>
      <c r="B1969" t="str">
        <f>"CE1621"</f>
        <v>CE1621</v>
      </c>
      <c r="C1969" t="s">
        <v>1937</v>
      </c>
    </row>
    <row r="1970" spans="1:3" x14ac:dyDescent="0.25">
      <c r="A1970" t="str">
        <f>"0611864193050"</f>
        <v>0611864193050</v>
      </c>
      <c r="B1970" t="str">
        <f>"CE0543"</f>
        <v>CE0543</v>
      </c>
      <c r="C1970" t="s">
        <v>1938</v>
      </c>
    </row>
    <row r="1971" spans="1:3" x14ac:dyDescent="0.25">
      <c r="A1971" t="str">
        <f>"0611864194050"</f>
        <v>0611864194050</v>
      </c>
      <c r="B1971" t="str">
        <f>"CE1640"</f>
        <v>CE1640</v>
      </c>
      <c r="C1971" t="s">
        <v>1939</v>
      </c>
    </row>
    <row r="1972" spans="1:3" x14ac:dyDescent="0.25">
      <c r="A1972" t="str">
        <f>"0611864195050"</f>
        <v>0611864195050</v>
      </c>
      <c r="B1972" t="str">
        <f>"CE0545"</f>
        <v>CE0545</v>
      </c>
      <c r="C1972" t="s">
        <v>1940</v>
      </c>
    </row>
    <row r="1973" spans="1:3" x14ac:dyDescent="0.25">
      <c r="A1973" t="str">
        <f>"0611864196050"</f>
        <v>0611864196050</v>
      </c>
      <c r="B1973" t="str">
        <f>"CE1133"</f>
        <v>CE1133</v>
      </c>
      <c r="C1973" t="s">
        <v>1941</v>
      </c>
    </row>
    <row r="1974" spans="1:3" x14ac:dyDescent="0.25">
      <c r="A1974" t="str">
        <f>"0611864197050"</f>
        <v>0611864197050</v>
      </c>
      <c r="B1974" t="str">
        <f>"CE0546"</f>
        <v>CE0546</v>
      </c>
      <c r="C1974" t="s">
        <v>1942</v>
      </c>
    </row>
    <row r="1975" spans="1:3" x14ac:dyDescent="0.25">
      <c r="A1975" t="str">
        <f>"0611864198050"</f>
        <v>0611864198050</v>
      </c>
      <c r="B1975" t="str">
        <f>"CE1134"</f>
        <v>CE1134</v>
      </c>
      <c r="C1975" t="s">
        <v>1943</v>
      </c>
    </row>
    <row r="1976" spans="1:3" x14ac:dyDescent="0.25">
      <c r="A1976" t="str">
        <f>"0611864199050"</f>
        <v>0611864199050</v>
      </c>
      <c r="B1976" t="str">
        <f>"CE0903"</f>
        <v>CE0903</v>
      </c>
      <c r="C1976" t="s">
        <v>1944</v>
      </c>
    </row>
    <row r="1977" spans="1:3" x14ac:dyDescent="0.25">
      <c r="A1977" t="str">
        <f>"0611864200050"</f>
        <v>0611864200050</v>
      </c>
      <c r="B1977" t="str">
        <f>"CE1497"</f>
        <v>CE1497</v>
      </c>
      <c r="C1977" t="s">
        <v>1945</v>
      </c>
    </row>
    <row r="1978" spans="1:3" x14ac:dyDescent="0.25">
      <c r="A1978" t="str">
        <f>"0611864201050"</f>
        <v>0611864201050</v>
      </c>
      <c r="B1978" t="str">
        <f>"CE0547"</f>
        <v>CE0547</v>
      </c>
      <c r="C1978" t="s">
        <v>1946</v>
      </c>
    </row>
    <row r="1979" spans="1:3" x14ac:dyDescent="0.25">
      <c r="A1979" t="str">
        <f>"0611864202050"</f>
        <v>0611864202050</v>
      </c>
      <c r="B1979" t="str">
        <f>"CE0548"</f>
        <v>CE0548</v>
      </c>
      <c r="C1979" t="s">
        <v>1947</v>
      </c>
    </row>
    <row r="1980" spans="1:3" x14ac:dyDescent="0.25">
      <c r="A1980" t="str">
        <f>"0611864203050"</f>
        <v>0611864203050</v>
      </c>
      <c r="B1980" t="str">
        <f>"CE0942"</f>
        <v>CE0942</v>
      </c>
      <c r="C1980" t="s">
        <v>1948</v>
      </c>
    </row>
    <row r="1981" spans="1:3" x14ac:dyDescent="0.25">
      <c r="A1981" t="str">
        <f>"0611864204050"</f>
        <v>0611864204050</v>
      </c>
      <c r="B1981" t="str">
        <f>"CE0550"</f>
        <v>CE0550</v>
      </c>
      <c r="C1981" t="s">
        <v>1949</v>
      </c>
    </row>
    <row r="1982" spans="1:3" x14ac:dyDescent="0.25">
      <c r="A1982" t="str">
        <f>"0611864205050"</f>
        <v>0611864205050</v>
      </c>
      <c r="B1982" t="str">
        <f>"CE1245"</f>
        <v>CE1245</v>
      </c>
      <c r="C1982" t="s">
        <v>1950</v>
      </c>
    </row>
    <row r="1983" spans="1:3" x14ac:dyDescent="0.25">
      <c r="A1983" t="str">
        <f>"0611864206050"</f>
        <v>0611864206050</v>
      </c>
      <c r="B1983" t="str">
        <f>"CE0542"</f>
        <v>CE0542</v>
      </c>
      <c r="C1983" t="s">
        <v>1951</v>
      </c>
    </row>
    <row r="1984" spans="1:3" x14ac:dyDescent="0.25">
      <c r="A1984" t="str">
        <f>"0611864208050"</f>
        <v>0611864208050</v>
      </c>
      <c r="B1984" t="str">
        <f>"CE1244"</f>
        <v>CE1244</v>
      </c>
      <c r="C1984" t="s">
        <v>1952</v>
      </c>
    </row>
    <row r="1985" spans="1:3" x14ac:dyDescent="0.25">
      <c r="A1985" t="str">
        <f>"0611864209050"</f>
        <v>0611864209050</v>
      </c>
      <c r="B1985" t="str">
        <f>"CE1203"</f>
        <v>CE1203</v>
      </c>
      <c r="C1985" t="s">
        <v>1953</v>
      </c>
    </row>
    <row r="1986" spans="1:3" x14ac:dyDescent="0.25">
      <c r="A1986" t="str">
        <f>"0611864210050"</f>
        <v>0611864210050</v>
      </c>
      <c r="B1986" t="str">
        <f>"CE0832"</f>
        <v>CE0832</v>
      </c>
      <c r="C1986" t="s">
        <v>1954</v>
      </c>
    </row>
    <row r="1987" spans="1:3" x14ac:dyDescent="0.25">
      <c r="A1987" t="str">
        <f>"0611864211050"</f>
        <v>0611864211050</v>
      </c>
      <c r="B1987" t="str">
        <f>"CE0943"</f>
        <v>CE0943</v>
      </c>
      <c r="C1987" t="s">
        <v>1955</v>
      </c>
    </row>
    <row r="1988" spans="1:3" x14ac:dyDescent="0.25">
      <c r="A1988" t="str">
        <f>"0611864212050"</f>
        <v>0611864212050</v>
      </c>
      <c r="B1988" t="str">
        <f>"CE1622"</f>
        <v>CE1622</v>
      </c>
      <c r="C1988" t="s">
        <v>1956</v>
      </c>
    </row>
    <row r="1989" spans="1:3" x14ac:dyDescent="0.25">
      <c r="A1989" t="str">
        <f>"0611864213050"</f>
        <v>0611864213050</v>
      </c>
      <c r="B1989" t="str">
        <f>"CE0552"</f>
        <v>CE0552</v>
      </c>
      <c r="C1989" t="s">
        <v>1957</v>
      </c>
    </row>
    <row r="1990" spans="1:3" x14ac:dyDescent="0.25">
      <c r="A1990" t="str">
        <f>"0611864214050"</f>
        <v>0611864214050</v>
      </c>
      <c r="B1990" t="str">
        <f>"CE0553"</f>
        <v>CE0553</v>
      </c>
      <c r="C1990" t="s">
        <v>1958</v>
      </c>
    </row>
    <row r="1991" spans="1:3" x14ac:dyDescent="0.25">
      <c r="A1991" t="str">
        <f>"0611864215050"</f>
        <v>0611864215050</v>
      </c>
      <c r="B1991" t="str">
        <f>"CE0554"</f>
        <v>CE0554</v>
      </c>
      <c r="C1991" t="s">
        <v>1959</v>
      </c>
    </row>
    <row r="1992" spans="1:3" x14ac:dyDescent="0.25">
      <c r="A1992" t="str">
        <f>"0611864217050"</f>
        <v>0611864217050</v>
      </c>
      <c r="B1992" t="str">
        <f>"CE0555"</f>
        <v>CE0555</v>
      </c>
      <c r="C1992" t="s">
        <v>1960</v>
      </c>
    </row>
    <row r="1993" spans="1:3" x14ac:dyDescent="0.25">
      <c r="A1993" t="str">
        <f>"0611864218050"</f>
        <v>0611864218050</v>
      </c>
      <c r="B1993" t="str">
        <f>"CE1136"</f>
        <v>CE1136</v>
      </c>
      <c r="C1993" t="s">
        <v>1961</v>
      </c>
    </row>
    <row r="1994" spans="1:3" x14ac:dyDescent="0.25">
      <c r="A1994" t="str">
        <f>"0611864219050"</f>
        <v>0611864219050</v>
      </c>
      <c r="B1994" t="str">
        <f>"CE1498"</f>
        <v>CE1498</v>
      </c>
      <c r="C1994" t="s">
        <v>1962</v>
      </c>
    </row>
    <row r="1995" spans="1:3" x14ac:dyDescent="0.25">
      <c r="A1995" t="str">
        <f>"0611864220050"</f>
        <v>0611864220050</v>
      </c>
      <c r="B1995" t="str">
        <f>"CE1499"</f>
        <v>CE1499</v>
      </c>
      <c r="C1995" t="s">
        <v>1963</v>
      </c>
    </row>
    <row r="1996" spans="1:3" x14ac:dyDescent="0.25">
      <c r="A1996" t="str">
        <f>"0611864221050"</f>
        <v>0611864221050</v>
      </c>
      <c r="B1996" t="str">
        <f>"CE0835"</f>
        <v>CE0835</v>
      </c>
      <c r="C1996" t="s">
        <v>1964</v>
      </c>
    </row>
    <row r="1997" spans="1:3" x14ac:dyDescent="0.25">
      <c r="A1997" t="str">
        <f>"0611864222050"</f>
        <v>0611864222050</v>
      </c>
      <c r="B1997" t="str">
        <f>"CE0559"</f>
        <v>CE0559</v>
      </c>
      <c r="C1997" t="s">
        <v>1965</v>
      </c>
    </row>
    <row r="1998" spans="1:3" x14ac:dyDescent="0.25">
      <c r="A1998" t="str">
        <f>"0611864225050"</f>
        <v>0611864225050</v>
      </c>
      <c r="B1998" t="str">
        <f>"CE0836"</f>
        <v>CE0836</v>
      </c>
      <c r="C1998" t="s">
        <v>1966</v>
      </c>
    </row>
    <row r="1999" spans="1:3" x14ac:dyDescent="0.25">
      <c r="A1999" t="str">
        <f>"0611864226050"</f>
        <v>0611864226050</v>
      </c>
      <c r="B1999" t="str">
        <f>"CE0837"</f>
        <v>CE0837</v>
      </c>
      <c r="C1999" t="s">
        <v>1967</v>
      </c>
    </row>
    <row r="2000" spans="1:3" x14ac:dyDescent="0.25">
      <c r="A2000" t="str">
        <f>"0611864227050"</f>
        <v>0611864227050</v>
      </c>
      <c r="B2000" t="str">
        <f>"CE0560"</f>
        <v>CE0560</v>
      </c>
      <c r="C2000" t="s">
        <v>1968</v>
      </c>
    </row>
    <row r="2001" spans="1:3" x14ac:dyDescent="0.25">
      <c r="A2001" t="str">
        <f>"0611864228050"</f>
        <v>0611864228050</v>
      </c>
      <c r="B2001" t="str">
        <f>"CE1247"</f>
        <v>CE1247</v>
      </c>
      <c r="C2001" t="s">
        <v>1969</v>
      </c>
    </row>
    <row r="2002" spans="1:3" x14ac:dyDescent="0.25">
      <c r="A2002" t="str">
        <f>"0611864229050"</f>
        <v>0611864229050</v>
      </c>
      <c r="B2002" t="str">
        <f>"CE1623"</f>
        <v>CE1623</v>
      </c>
      <c r="C2002" t="s">
        <v>1970</v>
      </c>
    </row>
    <row r="2003" spans="1:3" x14ac:dyDescent="0.25">
      <c r="A2003" t="str">
        <f>"0611864230050"</f>
        <v>0611864230050</v>
      </c>
      <c r="B2003" t="str">
        <f>"CE1204"</f>
        <v>CE1204</v>
      </c>
      <c r="C2003" t="s">
        <v>1971</v>
      </c>
    </row>
    <row r="2004" spans="1:3" x14ac:dyDescent="0.25">
      <c r="A2004" t="str">
        <f>"0611864231050"</f>
        <v>0611864231050</v>
      </c>
      <c r="B2004" t="str">
        <f>"CE1137"</f>
        <v>CE1137</v>
      </c>
      <c r="C2004" t="s">
        <v>1972</v>
      </c>
    </row>
    <row r="2005" spans="1:3" x14ac:dyDescent="0.25">
      <c r="A2005" t="str">
        <f>"0611864232050"</f>
        <v>0611864232050</v>
      </c>
      <c r="B2005" t="str">
        <f>"CE1138"</f>
        <v>CE1138</v>
      </c>
      <c r="C2005" t="s">
        <v>1973</v>
      </c>
    </row>
    <row r="2006" spans="1:3" x14ac:dyDescent="0.25">
      <c r="A2006" t="str">
        <f>"0611864234050"</f>
        <v>0611864234050</v>
      </c>
      <c r="B2006" t="str">
        <f>"CE1205"</f>
        <v>CE1205</v>
      </c>
      <c r="C2006" t="s">
        <v>1974</v>
      </c>
    </row>
    <row r="2007" spans="1:3" x14ac:dyDescent="0.25">
      <c r="A2007" t="str">
        <f>"0611864235050"</f>
        <v>0611864235050</v>
      </c>
      <c r="B2007" t="str">
        <f>"CE0838"</f>
        <v>CE0838</v>
      </c>
      <c r="C2007" t="s">
        <v>1975</v>
      </c>
    </row>
    <row r="2008" spans="1:3" x14ac:dyDescent="0.25">
      <c r="A2008" t="str">
        <f>"0611864237050"</f>
        <v>0611864237050</v>
      </c>
      <c r="B2008" t="str">
        <f>"CE0831"</f>
        <v>CE0831</v>
      </c>
      <c r="C2008" t="s">
        <v>1976</v>
      </c>
    </row>
    <row r="2009" spans="1:3" x14ac:dyDescent="0.25">
      <c r="A2009" t="str">
        <f>"0611864242050"</f>
        <v>0611864242050</v>
      </c>
      <c r="B2009" t="str">
        <f>"CE0563"</f>
        <v>CE0563</v>
      </c>
      <c r="C2009" t="s">
        <v>1977</v>
      </c>
    </row>
    <row r="2010" spans="1:3" x14ac:dyDescent="0.25">
      <c r="A2010" t="str">
        <f>"0611864243050"</f>
        <v>0611864243050</v>
      </c>
      <c r="B2010" t="str">
        <f>"CE0564"</f>
        <v>CE0564</v>
      </c>
      <c r="C2010" t="s">
        <v>1978</v>
      </c>
    </row>
    <row r="2011" spans="1:3" x14ac:dyDescent="0.25">
      <c r="A2011" t="str">
        <f>"0611864244050"</f>
        <v>0611864244050</v>
      </c>
      <c r="B2011" t="str">
        <f>"CE0565"</f>
        <v>CE0565</v>
      </c>
      <c r="C2011" t="s">
        <v>1979</v>
      </c>
    </row>
    <row r="2012" spans="1:3" x14ac:dyDescent="0.25">
      <c r="A2012" t="str">
        <f>"0611864245050"</f>
        <v>0611864245050</v>
      </c>
      <c r="B2012" t="str">
        <f>"CE0569"</f>
        <v>CE0569</v>
      </c>
      <c r="C2012" t="s">
        <v>1980</v>
      </c>
    </row>
    <row r="2013" spans="1:3" x14ac:dyDescent="0.25">
      <c r="A2013" t="str">
        <f>"0611864246050"</f>
        <v>0611864246050</v>
      </c>
      <c r="B2013" t="str">
        <f>"CE0573"</f>
        <v>CE0573</v>
      </c>
      <c r="C2013" t="s">
        <v>1981</v>
      </c>
    </row>
    <row r="2014" spans="1:3" x14ac:dyDescent="0.25">
      <c r="A2014" t="str">
        <f>"0611839930100"</f>
        <v>0611839930100</v>
      </c>
      <c r="B2014" t="str">
        <f>"LK1778"</f>
        <v>LK1778</v>
      </c>
      <c r="C2014" t="s">
        <v>1982</v>
      </c>
    </row>
    <row r="2015" spans="1:3" x14ac:dyDescent="0.25">
      <c r="A2015" t="str">
        <f>"0611839931100"</f>
        <v>0611839931100</v>
      </c>
      <c r="B2015" t="str">
        <f>"LK3048"</f>
        <v>LK3048</v>
      </c>
      <c r="C2015" t="s">
        <v>1983</v>
      </c>
    </row>
    <row r="2016" spans="1:3" x14ac:dyDescent="0.25">
      <c r="A2016" t="str">
        <f>"0611839932100"</f>
        <v>0611839932100</v>
      </c>
      <c r="B2016" t="str">
        <f>"LB9253"</f>
        <v>LB9253</v>
      </c>
      <c r="C2016" t="s">
        <v>1984</v>
      </c>
    </row>
    <row r="2017" spans="1:3" x14ac:dyDescent="0.25">
      <c r="A2017" t="str">
        <f>"0611839933100"</f>
        <v>0611839933100</v>
      </c>
      <c r="B2017" t="str">
        <f>"LB9254"</f>
        <v>LB9254</v>
      </c>
      <c r="C2017" t="s">
        <v>1985</v>
      </c>
    </row>
    <row r="2018" spans="1:3" x14ac:dyDescent="0.25">
      <c r="A2018" t="str">
        <f>"0611839934100"</f>
        <v>0611839934100</v>
      </c>
      <c r="B2018" t="str">
        <f>"LB9210"</f>
        <v>LB9210</v>
      </c>
      <c r="C2018" t="s">
        <v>1986</v>
      </c>
    </row>
    <row r="2019" spans="1:3" x14ac:dyDescent="0.25">
      <c r="A2019" t="str">
        <f>"0611839935100"</f>
        <v>0611839935100</v>
      </c>
      <c r="B2019" t="str">
        <f>"LK6461"</f>
        <v>LK6461</v>
      </c>
      <c r="C2019" t="s">
        <v>1987</v>
      </c>
    </row>
    <row r="2020" spans="1:3" x14ac:dyDescent="0.25">
      <c r="A2020" t="str">
        <f>"0611839936100"</f>
        <v>0611839936100</v>
      </c>
      <c r="B2020" t="str">
        <f>"LK6299"</f>
        <v>LK6299</v>
      </c>
      <c r="C2020" t="s">
        <v>1988</v>
      </c>
    </row>
    <row r="2021" spans="1:3" x14ac:dyDescent="0.25">
      <c r="A2021" t="str">
        <f>"0611839937100"</f>
        <v>0611839937100</v>
      </c>
      <c r="B2021" t="str">
        <f>"LK6301"</f>
        <v>LK6301</v>
      </c>
      <c r="C2021" t="s">
        <v>1989</v>
      </c>
    </row>
    <row r="2022" spans="1:3" x14ac:dyDescent="0.25">
      <c r="A2022" t="str">
        <f>"0611839938100"</f>
        <v>0611839938100</v>
      </c>
      <c r="B2022" t="str">
        <f>"LK6302"</f>
        <v>LK6302</v>
      </c>
      <c r="C2022" t="s">
        <v>1990</v>
      </c>
    </row>
    <row r="2023" spans="1:3" x14ac:dyDescent="0.25">
      <c r="A2023" t="str">
        <f>"0611839939100"</f>
        <v>0611839939100</v>
      </c>
      <c r="B2023" t="str">
        <f>"LK6462"</f>
        <v>LK6462</v>
      </c>
      <c r="C2023" t="s">
        <v>1991</v>
      </c>
    </row>
    <row r="2024" spans="1:3" x14ac:dyDescent="0.25">
      <c r="A2024" t="str">
        <f>"0611839940100"</f>
        <v>0611839940100</v>
      </c>
      <c r="B2024" t="str">
        <f>"LK0425"</f>
        <v>LK0425</v>
      </c>
      <c r="C2024" t="s">
        <v>1992</v>
      </c>
    </row>
    <row r="2025" spans="1:3" x14ac:dyDescent="0.25">
      <c r="A2025" t="str">
        <f>"0611839941100"</f>
        <v>0611839941100</v>
      </c>
      <c r="B2025" t="str">
        <f>"LK1779"</f>
        <v>LK1779</v>
      </c>
      <c r="C2025" t="s">
        <v>1993</v>
      </c>
    </row>
    <row r="2026" spans="1:3" x14ac:dyDescent="0.25">
      <c r="A2026" t="str">
        <f>"0611839943100"</f>
        <v>0611839943100</v>
      </c>
      <c r="B2026" t="str">
        <f>"LK1410"</f>
        <v>LK1410</v>
      </c>
      <c r="C2026" t="s">
        <v>1994</v>
      </c>
    </row>
    <row r="2027" spans="1:3" x14ac:dyDescent="0.25">
      <c r="A2027" t="str">
        <f>"0611839944100"</f>
        <v>0611839944100</v>
      </c>
      <c r="B2027" t="str">
        <f>"LB9183"</f>
        <v>LB9183</v>
      </c>
      <c r="C2027" t="s">
        <v>1995</v>
      </c>
    </row>
    <row r="2028" spans="1:3" x14ac:dyDescent="0.25">
      <c r="A2028" t="str">
        <f>"0611839945100"</f>
        <v>0611839945100</v>
      </c>
      <c r="B2028" t="str">
        <f>"LB9212"</f>
        <v>LB9212</v>
      </c>
      <c r="C2028" t="s">
        <v>1996</v>
      </c>
    </row>
    <row r="2029" spans="1:3" x14ac:dyDescent="0.25">
      <c r="A2029" t="str">
        <f>"0611839946100"</f>
        <v>0611839946100</v>
      </c>
      <c r="B2029" t="str">
        <f>"LK4231"</f>
        <v>LK4231</v>
      </c>
      <c r="C2029" t="s">
        <v>1997</v>
      </c>
    </row>
    <row r="2030" spans="1:3" x14ac:dyDescent="0.25">
      <c r="A2030" t="str">
        <f>"0611839947100"</f>
        <v>0611839947100</v>
      </c>
      <c r="B2030" t="str">
        <f>"LB9213"</f>
        <v>LB9213</v>
      </c>
      <c r="C2030" t="s">
        <v>1998</v>
      </c>
    </row>
    <row r="2031" spans="1:3" x14ac:dyDescent="0.25">
      <c r="A2031" t="str">
        <f>"0611839948100"</f>
        <v>0611839948100</v>
      </c>
      <c r="B2031" t="str">
        <f>"LB9214"</f>
        <v>LB9214</v>
      </c>
      <c r="C2031" t="s">
        <v>1999</v>
      </c>
    </row>
    <row r="2032" spans="1:3" x14ac:dyDescent="0.25">
      <c r="A2032" t="str">
        <f>"0611839949100"</f>
        <v>0611839949100</v>
      </c>
      <c r="B2032" t="str">
        <f>"LK1411"</f>
        <v>LK1411</v>
      </c>
      <c r="C2032" t="s">
        <v>2000</v>
      </c>
    </row>
    <row r="2033" spans="1:3" x14ac:dyDescent="0.25">
      <c r="A2033" t="str">
        <f>"0611839950100"</f>
        <v>0611839950100</v>
      </c>
      <c r="B2033" t="str">
        <f>"LB9216"</f>
        <v>LB9216</v>
      </c>
      <c r="C2033" t="s">
        <v>2001</v>
      </c>
    </row>
    <row r="2034" spans="1:3" x14ac:dyDescent="0.25">
      <c r="A2034" t="str">
        <f>"0611839952100"</f>
        <v>0611839952100</v>
      </c>
      <c r="B2034" t="str">
        <f>"LB9218"</f>
        <v>LB9218</v>
      </c>
      <c r="C2034" t="s">
        <v>2002</v>
      </c>
    </row>
    <row r="2035" spans="1:3" x14ac:dyDescent="0.25">
      <c r="A2035" t="str">
        <f>"0611884492100"</f>
        <v>0611884492100</v>
      </c>
      <c r="B2035" t="str">
        <f>"LK7181"</f>
        <v>LK7181</v>
      </c>
      <c r="C2035" t="s">
        <v>2003</v>
      </c>
    </row>
    <row r="2036" spans="1:3" x14ac:dyDescent="0.25">
      <c r="A2036" t="str">
        <f>"0611839953100"</f>
        <v>0611839953100</v>
      </c>
      <c r="B2036" t="str">
        <f>"LB9219"</f>
        <v>LB9219</v>
      </c>
      <c r="C2036" t="s">
        <v>2004</v>
      </c>
    </row>
    <row r="2037" spans="1:3" x14ac:dyDescent="0.25">
      <c r="A2037" t="str">
        <f>"0611839954100"</f>
        <v>0611839954100</v>
      </c>
      <c r="B2037" t="str">
        <f>"LB9255"</f>
        <v>LB9255</v>
      </c>
      <c r="C2037" t="s">
        <v>2005</v>
      </c>
    </row>
    <row r="2038" spans="1:3" x14ac:dyDescent="0.25">
      <c r="A2038" t="str">
        <f>"0611839955100"</f>
        <v>0611839955100</v>
      </c>
      <c r="B2038" t="str">
        <f>"LB9221"</f>
        <v>LB9221</v>
      </c>
      <c r="C2038" t="s">
        <v>2006</v>
      </c>
    </row>
    <row r="2039" spans="1:3" x14ac:dyDescent="0.25">
      <c r="A2039" t="str">
        <f>"0611839956100"</f>
        <v>0611839956100</v>
      </c>
      <c r="B2039" t="str">
        <f>"LK0539"</f>
        <v>LK0539</v>
      </c>
      <c r="C2039" t="s">
        <v>2007</v>
      </c>
    </row>
    <row r="2040" spans="1:3" x14ac:dyDescent="0.25">
      <c r="A2040" t="str">
        <f>"0611839957100"</f>
        <v>0611839957100</v>
      </c>
      <c r="B2040" t="str">
        <f>"LK6304"</f>
        <v>LK6304</v>
      </c>
      <c r="C2040" t="s">
        <v>2008</v>
      </c>
    </row>
    <row r="2041" spans="1:3" x14ac:dyDescent="0.25">
      <c r="A2041" t="str">
        <f>"0611839958100"</f>
        <v>0611839958100</v>
      </c>
      <c r="B2041" t="str">
        <f>"LK6305"</f>
        <v>LK6305</v>
      </c>
      <c r="C2041" t="s">
        <v>2009</v>
      </c>
    </row>
    <row r="2042" spans="1:3" x14ac:dyDescent="0.25">
      <c r="A2042" t="str">
        <f>"0611839959100"</f>
        <v>0611839959100</v>
      </c>
      <c r="B2042" t="str">
        <f>"LB9222"</f>
        <v>LB9222</v>
      </c>
      <c r="C2042" t="s">
        <v>2010</v>
      </c>
    </row>
    <row r="2043" spans="1:3" x14ac:dyDescent="0.25">
      <c r="A2043" t="str">
        <f>"0611839988100"</f>
        <v>0611839988100</v>
      </c>
      <c r="B2043" t="str">
        <f>"LK4372"</f>
        <v>LK4372</v>
      </c>
      <c r="C2043" t="s">
        <v>2011</v>
      </c>
    </row>
    <row r="2044" spans="1:3" x14ac:dyDescent="0.25">
      <c r="A2044" t="str">
        <f>"0611839989100"</f>
        <v>0611839989100</v>
      </c>
      <c r="B2044" t="str">
        <f>"LK4056"</f>
        <v>LK4056</v>
      </c>
      <c r="C2044" t="s">
        <v>2012</v>
      </c>
    </row>
    <row r="2045" spans="1:3" x14ac:dyDescent="0.25">
      <c r="A2045" t="str">
        <f>"0611839990100"</f>
        <v>0611839990100</v>
      </c>
      <c r="B2045" t="str">
        <f>"LK3235"</f>
        <v>LK3235</v>
      </c>
      <c r="C2045" t="s">
        <v>2013</v>
      </c>
    </row>
    <row r="2046" spans="1:3" x14ac:dyDescent="0.25">
      <c r="A2046" t="str">
        <f>"0611839991100"</f>
        <v>0611839991100</v>
      </c>
      <c r="B2046" t="str">
        <f>"LK3236"</f>
        <v>LK3236</v>
      </c>
      <c r="C2046" t="s">
        <v>2014</v>
      </c>
    </row>
    <row r="2047" spans="1:3" x14ac:dyDescent="0.25">
      <c r="A2047" t="str">
        <f>"0611839992100"</f>
        <v>0611839992100</v>
      </c>
      <c r="B2047" t="str">
        <f>"LK4057"</f>
        <v>LK4057</v>
      </c>
      <c r="C2047" t="s">
        <v>2015</v>
      </c>
    </row>
    <row r="2048" spans="1:3" x14ac:dyDescent="0.25">
      <c r="A2048" t="str">
        <f>"0611839993100"</f>
        <v>0611839993100</v>
      </c>
      <c r="B2048" t="str">
        <f>"LK4059"</f>
        <v>LK4059</v>
      </c>
      <c r="C2048" t="s">
        <v>2016</v>
      </c>
    </row>
    <row r="2049" spans="1:3" x14ac:dyDescent="0.25">
      <c r="A2049" t="str">
        <f>"0611839994100"</f>
        <v>0611839994100</v>
      </c>
      <c r="B2049" t="str">
        <f>"LK3237"</f>
        <v>LK3237</v>
      </c>
      <c r="C2049" t="s">
        <v>2017</v>
      </c>
    </row>
    <row r="2050" spans="1:3" x14ac:dyDescent="0.25">
      <c r="A2050" t="str">
        <f>"0611839996100"</f>
        <v>0611839996100</v>
      </c>
      <c r="B2050" t="str">
        <f>"LK3239"</f>
        <v>LK3239</v>
      </c>
      <c r="C2050" t="s">
        <v>2018</v>
      </c>
    </row>
    <row r="2051" spans="1:3" x14ac:dyDescent="0.25">
      <c r="A2051" t="str">
        <f>"0611839997100"</f>
        <v>0611839997100</v>
      </c>
      <c r="B2051" t="str">
        <f>"LK4060"</f>
        <v>LK4060</v>
      </c>
      <c r="C2051" t="s">
        <v>2019</v>
      </c>
    </row>
    <row r="2052" spans="1:3" x14ac:dyDescent="0.25">
      <c r="A2052" t="str">
        <f>"0611839998100"</f>
        <v>0611839998100</v>
      </c>
      <c r="B2052" t="str">
        <f>"LK6156"</f>
        <v>LK6156</v>
      </c>
      <c r="C2052" t="s">
        <v>2020</v>
      </c>
    </row>
    <row r="2053" spans="1:3" x14ac:dyDescent="0.25">
      <c r="A2053" t="str">
        <f>"0611839999100"</f>
        <v>0611839999100</v>
      </c>
      <c r="B2053" t="str">
        <f>"LK6951"</f>
        <v>LK6951</v>
      </c>
      <c r="C2053" t="s">
        <v>2021</v>
      </c>
    </row>
    <row r="2054" spans="1:3" x14ac:dyDescent="0.25">
      <c r="A2054" t="str">
        <f>"0611840000100"</f>
        <v>0611840000100</v>
      </c>
      <c r="B2054" t="str">
        <f>"LK3241"</f>
        <v>LK3241</v>
      </c>
      <c r="C2054" t="s">
        <v>2022</v>
      </c>
    </row>
    <row r="2055" spans="1:3" x14ac:dyDescent="0.25">
      <c r="A2055" t="str">
        <f>"0611832591100"</f>
        <v>0611832591100</v>
      </c>
      <c r="B2055" t="str">
        <f>"LK6463"</f>
        <v>LK6463</v>
      </c>
      <c r="C2055" t="s">
        <v>2023</v>
      </c>
    </row>
    <row r="2056" spans="1:3" x14ac:dyDescent="0.25">
      <c r="A2056" t="str">
        <f>"0611857172100"</f>
        <v>0611857172100</v>
      </c>
      <c r="B2056" t="str">
        <f>"LK7106"</f>
        <v>LK7106</v>
      </c>
      <c r="C2056" t="s">
        <v>2024</v>
      </c>
    </row>
    <row r="2057" spans="1:3" x14ac:dyDescent="0.25">
      <c r="A2057" t="str">
        <f>"0611832592100"</f>
        <v>0611832592100</v>
      </c>
      <c r="B2057" t="str">
        <f>"LK6464"</f>
        <v>LK6464</v>
      </c>
      <c r="C2057" t="s">
        <v>2025</v>
      </c>
    </row>
    <row r="2058" spans="1:3" x14ac:dyDescent="0.25">
      <c r="A2058" t="str">
        <f>"0611832593100"</f>
        <v>0611832593100</v>
      </c>
      <c r="B2058" t="str">
        <f>"LK6465"</f>
        <v>LK6465</v>
      </c>
      <c r="C2058" t="s">
        <v>2026</v>
      </c>
    </row>
    <row r="2059" spans="1:3" x14ac:dyDescent="0.25">
      <c r="A2059" t="str">
        <f>"0611832594100"</f>
        <v>0611832594100</v>
      </c>
      <c r="B2059" t="str">
        <f>"LK6466"</f>
        <v>LK6466</v>
      </c>
      <c r="C2059" t="s">
        <v>2027</v>
      </c>
    </row>
    <row r="2060" spans="1:3" x14ac:dyDescent="0.25">
      <c r="A2060" t="str">
        <f>"0611832590100"</f>
        <v>0611832590100</v>
      </c>
      <c r="B2060" t="str">
        <f>"LK6467"</f>
        <v>LK6467</v>
      </c>
      <c r="C2060" t="s">
        <v>2028</v>
      </c>
    </row>
    <row r="2061" spans="1:3" x14ac:dyDescent="0.25">
      <c r="A2061" t="str">
        <f>"0611832595100"</f>
        <v>0611832595100</v>
      </c>
      <c r="B2061" t="str">
        <f>"LK6468"</f>
        <v>LK6468</v>
      </c>
      <c r="C2061" t="s">
        <v>2029</v>
      </c>
    </row>
    <row r="2062" spans="1:3" x14ac:dyDescent="0.25">
      <c r="A2062" t="str">
        <f>"0611832596100"</f>
        <v>0611832596100</v>
      </c>
      <c r="B2062" t="str">
        <f>"LK6469"</f>
        <v>LK6469</v>
      </c>
      <c r="C2062" t="s">
        <v>2030</v>
      </c>
    </row>
    <row r="2063" spans="1:3" x14ac:dyDescent="0.25">
      <c r="A2063" t="str">
        <f>"0611832597100"</f>
        <v>0611832597100</v>
      </c>
      <c r="B2063" t="str">
        <f>"LK6470"</f>
        <v>LK6470</v>
      </c>
      <c r="C2063" t="s">
        <v>2031</v>
      </c>
    </row>
    <row r="2064" spans="1:3" x14ac:dyDescent="0.25">
      <c r="A2064" t="str">
        <f>"0611832598100"</f>
        <v>0611832598100</v>
      </c>
      <c r="B2064" t="str">
        <f>"LK6471"</f>
        <v>LK6471</v>
      </c>
      <c r="C2064" t="s">
        <v>2032</v>
      </c>
    </row>
    <row r="2065" spans="1:3" x14ac:dyDescent="0.25">
      <c r="A2065" t="str">
        <f>"0611832599100"</f>
        <v>0611832599100</v>
      </c>
      <c r="B2065" t="str">
        <f>"LK6472"</f>
        <v>LK6472</v>
      </c>
      <c r="C2065" t="s">
        <v>2033</v>
      </c>
    </row>
    <row r="2066" spans="1:3" x14ac:dyDescent="0.25">
      <c r="A2066" t="str">
        <f>"0611832600100"</f>
        <v>0611832600100</v>
      </c>
      <c r="B2066" t="str">
        <f>"LK6473"</f>
        <v>LK6473</v>
      </c>
      <c r="C2066" t="s">
        <v>2034</v>
      </c>
    </row>
    <row r="2067" spans="1:3" x14ac:dyDescent="0.25">
      <c r="A2067" t="str">
        <f>"0611832624100"</f>
        <v>0611832624100</v>
      </c>
      <c r="B2067" t="str">
        <f>"LK3242"</f>
        <v>LK3242</v>
      </c>
      <c r="C2067" t="s">
        <v>2035</v>
      </c>
    </row>
    <row r="2068" spans="1:3" x14ac:dyDescent="0.25">
      <c r="A2068" t="str">
        <f>"0611832625100"</f>
        <v>0611832625100</v>
      </c>
      <c r="B2068" t="str">
        <f>"LK3243"</f>
        <v>LK3243</v>
      </c>
      <c r="C2068" t="s">
        <v>2036</v>
      </c>
    </row>
    <row r="2069" spans="1:3" x14ac:dyDescent="0.25">
      <c r="A2069" t="str">
        <f>"0611832627100"</f>
        <v>0611832627100</v>
      </c>
      <c r="B2069" t="str">
        <f>"LK5529"</f>
        <v>LK5529</v>
      </c>
      <c r="C2069" t="s">
        <v>2037</v>
      </c>
    </row>
    <row r="2070" spans="1:3" x14ac:dyDescent="0.25">
      <c r="A2070" t="str">
        <f>"0611832628100"</f>
        <v>0611832628100</v>
      </c>
      <c r="B2070" t="str">
        <f>"LK6883"</f>
        <v>LK6883</v>
      </c>
      <c r="C2070" t="s">
        <v>2038</v>
      </c>
    </row>
    <row r="2071" spans="1:3" x14ac:dyDescent="0.25">
      <c r="A2071" t="str">
        <f>"0611832629100"</f>
        <v>0611832629100</v>
      </c>
      <c r="B2071" t="str">
        <f>"LK4375"</f>
        <v>LK4375</v>
      </c>
      <c r="C2071" t="s">
        <v>2039</v>
      </c>
    </row>
    <row r="2072" spans="1:3" x14ac:dyDescent="0.25">
      <c r="A2072" t="str">
        <f>"0611832630100"</f>
        <v>0611832630100</v>
      </c>
      <c r="B2072" t="str">
        <f>"LK6474"</f>
        <v>LK6474</v>
      </c>
      <c r="C2072" t="s">
        <v>2040</v>
      </c>
    </row>
    <row r="2073" spans="1:3" x14ac:dyDescent="0.25">
      <c r="A2073" t="str">
        <f>"0611832631100"</f>
        <v>0611832631100</v>
      </c>
      <c r="B2073" t="str">
        <f>"LK4376"</f>
        <v>LK4376</v>
      </c>
      <c r="C2073" t="s">
        <v>2041</v>
      </c>
    </row>
    <row r="2074" spans="1:3" x14ac:dyDescent="0.25">
      <c r="A2074" t="str">
        <f>"0611832632100"</f>
        <v>0611832632100</v>
      </c>
      <c r="B2074" t="str">
        <f>"LK4377"</f>
        <v>LK4377</v>
      </c>
      <c r="C2074" t="s">
        <v>2042</v>
      </c>
    </row>
    <row r="2075" spans="1:3" x14ac:dyDescent="0.25">
      <c r="A2075" t="str">
        <f>"0611832633100"</f>
        <v>0611832633100</v>
      </c>
      <c r="B2075" t="str">
        <f>"LK4378"</f>
        <v>LK4378</v>
      </c>
      <c r="C2075" t="s">
        <v>2043</v>
      </c>
    </row>
    <row r="2076" spans="1:3" x14ac:dyDescent="0.25">
      <c r="A2076" t="str">
        <f>"0611832626100"</f>
        <v>0611832626100</v>
      </c>
      <c r="B2076" t="str">
        <f>"LK4379"</f>
        <v>LK4379</v>
      </c>
      <c r="C2076" t="s">
        <v>2044</v>
      </c>
    </row>
    <row r="2077" spans="1:3" x14ac:dyDescent="0.25">
      <c r="A2077" t="str">
        <f>"0611832634100"</f>
        <v>0611832634100</v>
      </c>
      <c r="B2077" t="str">
        <f>"LK4380"</f>
        <v>LK4380</v>
      </c>
      <c r="C2077" t="s">
        <v>2045</v>
      </c>
    </row>
    <row r="2078" spans="1:3" x14ac:dyDescent="0.25">
      <c r="A2078" t="str">
        <f>"0611832635100"</f>
        <v>0611832635100</v>
      </c>
      <c r="B2078" t="str">
        <f>"LK4374"</f>
        <v>LK4374</v>
      </c>
      <c r="C2078" t="s">
        <v>2046</v>
      </c>
    </row>
    <row r="2079" spans="1:3" x14ac:dyDescent="0.25">
      <c r="A2079" t="str">
        <f>"0611832636100"</f>
        <v>0611832636100</v>
      </c>
      <c r="B2079" t="str">
        <f>"LK6475"</f>
        <v>LK6475</v>
      </c>
      <c r="C2079" t="s">
        <v>2047</v>
      </c>
    </row>
    <row r="2080" spans="1:3" x14ac:dyDescent="0.25">
      <c r="A2080" t="str">
        <f>"0611832637100"</f>
        <v>0611832637100</v>
      </c>
      <c r="B2080" t="str">
        <f>"LK5148"</f>
        <v>LK5148</v>
      </c>
      <c r="C2080" t="s">
        <v>2048</v>
      </c>
    </row>
    <row r="2081" spans="1:3" x14ac:dyDescent="0.25">
      <c r="A2081" t="str">
        <f>"0611832638100"</f>
        <v>0611832638100</v>
      </c>
      <c r="B2081" t="str">
        <f>"LK6306"</f>
        <v>LK6306</v>
      </c>
      <c r="C2081" t="s">
        <v>2049</v>
      </c>
    </row>
    <row r="2082" spans="1:3" x14ac:dyDescent="0.25">
      <c r="A2082" t="str">
        <f>"0611832639100"</f>
        <v>0611832639100</v>
      </c>
      <c r="B2082" t="str">
        <f>"LK6476"</f>
        <v>LK6476</v>
      </c>
      <c r="C2082" t="s">
        <v>2050</v>
      </c>
    </row>
    <row r="2083" spans="1:3" x14ac:dyDescent="0.25">
      <c r="A2083" t="str">
        <f>"0611857173100"</f>
        <v>0611857173100</v>
      </c>
      <c r="B2083" t="str">
        <f>"LK7107"</f>
        <v>LK7107</v>
      </c>
      <c r="C2083" t="s">
        <v>2051</v>
      </c>
    </row>
    <row r="2084" spans="1:3" x14ac:dyDescent="0.25">
      <c r="A2084" t="str">
        <f>"0611832640100"</f>
        <v>0611832640100</v>
      </c>
      <c r="B2084" t="str">
        <f>"LK3244"</f>
        <v>LK3244</v>
      </c>
      <c r="C2084" t="s">
        <v>2052</v>
      </c>
    </row>
    <row r="2085" spans="1:3" x14ac:dyDescent="0.25">
      <c r="A2085" t="str">
        <f>"0611832641100"</f>
        <v>0611832641100</v>
      </c>
      <c r="B2085" t="str">
        <f>"LK3245"</f>
        <v>LK3245</v>
      </c>
      <c r="C2085" t="s">
        <v>2053</v>
      </c>
    </row>
    <row r="2086" spans="1:3" x14ac:dyDescent="0.25">
      <c r="A2086" t="str">
        <f>"0611832642100"</f>
        <v>0611832642100</v>
      </c>
      <c r="B2086" t="str">
        <f>"LK3529"</f>
        <v>LK3529</v>
      </c>
      <c r="C2086" t="s">
        <v>2054</v>
      </c>
    </row>
    <row r="2087" spans="1:3" x14ac:dyDescent="0.25">
      <c r="A2087" t="str">
        <f>"0611832643100"</f>
        <v>0611832643100</v>
      </c>
      <c r="B2087" t="str">
        <f>"LK4065"</f>
        <v>LK4065</v>
      </c>
      <c r="C2087" t="s">
        <v>2055</v>
      </c>
    </row>
    <row r="2088" spans="1:3" x14ac:dyDescent="0.25">
      <c r="A2088" t="str">
        <f>"0611832644100"</f>
        <v>0611832644100</v>
      </c>
      <c r="B2088" t="str">
        <f>"LK4066"</f>
        <v>LK4066</v>
      </c>
      <c r="C2088" t="s">
        <v>2056</v>
      </c>
    </row>
    <row r="2089" spans="1:3" x14ac:dyDescent="0.25">
      <c r="A2089" t="str">
        <f>"0611832645100"</f>
        <v>0611832645100</v>
      </c>
      <c r="B2089" t="str">
        <f>"LK5149"</f>
        <v>LK5149</v>
      </c>
      <c r="C2089" t="s">
        <v>2057</v>
      </c>
    </row>
    <row r="2090" spans="1:3" x14ac:dyDescent="0.25">
      <c r="A2090" t="str">
        <f>"0611832646100"</f>
        <v>0611832646100</v>
      </c>
      <c r="B2090" t="str">
        <f>"LK3531"</f>
        <v>LK3531</v>
      </c>
      <c r="C2090" t="s">
        <v>2058</v>
      </c>
    </row>
    <row r="2091" spans="1:3" x14ac:dyDescent="0.25">
      <c r="A2091" t="str">
        <f>"0611832647100"</f>
        <v>0611832647100</v>
      </c>
      <c r="B2091" t="str">
        <f>"LK5150"</f>
        <v>LK5150</v>
      </c>
      <c r="C2091" t="s">
        <v>2059</v>
      </c>
    </row>
    <row r="2092" spans="1:3" x14ac:dyDescent="0.25">
      <c r="A2092" t="str">
        <f>"0611832648100"</f>
        <v>0611832648100</v>
      </c>
      <c r="B2092" t="str">
        <f>"LK3246"</f>
        <v>LK3246</v>
      </c>
      <c r="C2092" t="s">
        <v>2060</v>
      </c>
    </row>
    <row r="2093" spans="1:3" x14ac:dyDescent="0.25">
      <c r="A2093" t="str">
        <f>"0611832649100"</f>
        <v>0611832649100</v>
      </c>
      <c r="B2093" t="str">
        <f>"LK3247"</f>
        <v>LK3247</v>
      </c>
      <c r="C2093" t="s">
        <v>2061</v>
      </c>
    </row>
    <row r="2094" spans="1:3" x14ac:dyDescent="0.25">
      <c r="A2094" t="str">
        <f>"0611832650100"</f>
        <v>0611832650100</v>
      </c>
      <c r="B2094" t="str">
        <f>"LK6884"</f>
        <v>LK6884</v>
      </c>
      <c r="C2094" t="s">
        <v>2062</v>
      </c>
    </row>
    <row r="2095" spans="1:3" x14ac:dyDescent="0.25">
      <c r="A2095" t="str">
        <f>"0611832651100"</f>
        <v>0611832651100</v>
      </c>
      <c r="B2095" t="str">
        <f>"LK6778"</f>
        <v>LK6778</v>
      </c>
      <c r="C2095" t="s">
        <v>2063</v>
      </c>
    </row>
    <row r="2096" spans="1:3" x14ac:dyDescent="0.25">
      <c r="A2096" t="str">
        <f>"0611832652100"</f>
        <v>0611832652100</v>
      </c>
      <c r="B2096" t="str">
        <f>"LK6779"</f>
        <v>LK6779</v>
      </c>
      <c r="C2096" t="s">
        <v>2064</v>
      </c>
    </row>
    <row r="2097" spans="1:3" x14ac:dyDescent="0.25">
      <c r="A2097" t="str">
        <f>"0611832653100"</f>
        <v>0611832653100</v>
      </c>
      <c r="B2097" t="str">
        <f>"LK6780"</f>
        <v>LK6780</v>
      </c>
      <c r="C2097" t="s">
        <v>2065</v>
      </c>
    </row>
    <row r="2098" spans="1:3" x14ac:dyDescent="0.25">
      <c r="A2098" t="str">
        <f>"0611832654100"</f>
        <v>0611832654100</v>
      </c>
      <c r="B2098" t="str">
        <f>"LK6781"</f>
        <v>LK6781</v>
      </c>
      <c r="C2098" t="s">
        <v>2066</v>
      </c>
    </row>
    <row r="2099" spans="1:3" x14ac:dyDescent="0.25">
      <c r="A2099" t="str">
        <f>"0611832655100"</f>
        <v>0611832655100</v>
      </c>
      <c r="B2099" t="str">
        <f>"LK6782"</f>
        <v>LK6782</v>
      </c>
      <c r="C2099" t="s">
        <v>2067</v>
      </c>
    </row>
    <row r="2100" spans="1:3" x14ac:dyDescent="0.25">
      <c r="A2100" t="str">
        <f>"0611832656100"</f>
        <v>0611832656100</v>
      </c>
      <c r="B2100" t="str">
        <f>"LK6783"</f>
        <v>LK6783</v>
      </c>
      <c r="C2100" t="s">
        <v>2068</v>
      </c>
    </row>
    <row r="2101" spans="1:3" x14ac:dyDescent="0.25">
      <c r="A2101" t="str">
        <f>"0611832657100"</f>
        <v>0611832657100</v>
      </c>
      <c r="B2101" t="str">
        <f>"LK6835"</f>
        <v>LK6835</v>
      </c>
      <c r="C2101" t="s">
        <v>2069</v>
      </c>
    </row>
    <row r="2102" spans="1:3" x14ac:dyDescent="0.25">
      <c r="A2102" t="str">
        <f>"0611832658100"</f>
        <v>0611832658100</v>
      </c>
      <c r="B2102" t="str">
        <f>"LK6784"</f>
        <v>LK6784</v>
      </c>
      <c r="C2102" t="s">
        <v>2070</v>
      </c>
    </row>
    <row r="2103" spans="1:3" x14ac:dyDescent="0.25">
      <c r="A2103" t="str">
        <f>"0611832659100"</f>
        <v>0611832659100</v>
      </c>
      <c r="B2103" t="str">
        <f>"LK6785"</f>
        <v>LK6785</v>
      </c>
      <c r="C2103" t="s">
        <v>2071</v>
      </c>
    </row>
    <row r="2104" spans="1:3" x14ac:dyDescent="0.25">
      <c r="A2104" t="str">
        <f>"0611832660100"</f>
        <v>0611832660100</v>
      </c>
      <c r="B2104" t="str">
        <f>"LK6836"</f>
        <v>LK6836</v>
      </c>
      <c r="C2104" t="s">
        <v>2072</v>
      </c>
    </row>
    <row r="2105" spans="1:3" x14ac:dyDescent="0.25">
      <c r="A2105" t="str">
        <f>"0611832661100"</f>
        <v>0611832661100</v>
      </c>
      <c r="B2105" t="str">
        <f>"LK6837"</f>
        <v>LK6837</v>
      </c>
      <c r="C2105" t="s">
        <v>2073</v>
      </c>
    </row>
    <row r="2106" spans="1:3" x14ac:dyDescent="0.25">
      <c r="A2106" t="str">
        <f>"0611864299050"</f>
        <v>0611864299050</v>
      </c>
      <c r="B2106" t="str">
        <f>"CE1057"</f>
        <v>CE1057</v>
      </c>
      <c r="C2106" t="s">
        <v>2074</v>
      </c>
    </row>
    <row r="2107" spans="1:3" x14ac:dyDescent="0.25">
      <c r="A2107" t="str">
        <f>"0611861096050"</f>
        <v>0611861096050</v>
      </c>
      <c r="B2107" t="str">
        <f>"CE0575"</f>
        <v>CE0575</v>
      </c>
      <c r="C2107" t="s">
        <v>2075</v>
      </c>
    </row>
    <row r="2108" spans="1:3" x14ac:dyDescent="0.25">
      <c r="A2108" t="str">
        <f>"0611893674050"</f>
        <v>0611893674050</v>
      </c>
      <c r="B2108" t="str">
        <f>"CE1764"</f>
        <v>CE1764</v>
      </c>
      <c r="C2108" t="s">
        <v>2076</v>
      </c>
    </row>
    <row r="2109" spans="1:3" x14ac:dyDescent="0.25">
      <c r="A2109" t="str">
        <f>"0611893675050"</f>
        <v>0611893675050</v>
      </c>
      <c r="B2109" t="str">
        <f>"CE1765"</f>
        <v>CE1765</v>
      </c>
      <c r="C2109" t="s">
        <v>2077</v>
      </c>
    </row>
    <row r="2110" spans="1:3" x14ac:dyDescent="0.25">
      <c r="A2110" t="str">
        <f>"0611893676050"</f>
        <v>0611893676050</v>
      </c>
      <c r="B2110" t="str">
        <f>"CE1766"</f>
        <v>CE1766</v>
      </c>
      <c r="C2110" t="s">
        <v>2078</v>
      </c>
    </row>
    <row r="2111" spans="1:3" x14ac:dyDescent="0.25">
      <c r="A2111" t="str">
        <f>"0611893677050"</f>
        <v>0611893677050</v>
      </c>
      <c r="B2111" t="str">
        <f>"CE1767"</f>
        <v>CE1767</v>
      </c>
      <c r="C2111" t="s">
        <v>2079</v>
      </c>
    </row>
    <row r="2112" spans="1:3" x14ac:dyDescent="0.25">
      <c r="A2112" t="str">
        <f>"0611832726100"</f>
        <v>0611832726100</v>
      </c>
      <c r="B2112" t="str">
        <f>"LK1010"</f>
        <v>LK1010</v>
      </c>
      <c r="C2112" t="s">
        <v>2080</v>
      </c>
    </row>
    <row r="2113" spans="1:3" x14ac:dyDescent="0.25">
      <c r="A2113" t="str">
        <f>"0611832727100"</f>
        <v>0611832727100</v>
      </c>
      <c r="B2113" t="str">
        <f>"LK1077"</f>
        <v>LK1077</v>
      </c>
      <c r="C2113" t="s">
        <v>2081</v>
      </c>
    </row>
    <row r="2114" spans="1:3" x14ac:dyDescent="0.25">
      <c r="A2114" t="str">
        <f>"0611832728100"</f>
        <v>0611832728100</v>
      </c>
      <c r="B2114" t="str">
        <f>"LK1011"</f>
        <v>LK1011</v>
      </c>
      <c r="C2114" t="s">
        <v>2082</v>
      </c>
    </row>
    <row r="2115" spans="1:3" x14ac:dyDescent="0.25">
      <c r="A2115" t="str">
        <f>"0611832729100"</f>
        <v>0611832729100</v>
      </c>
      <c r="B2115" t="str">
        <f>"LK4104"</f>
        <v>LK4104</v>
      </c>
      <c r="C2115" t="s">
        <v>2083</v>
      </c>
    </row>
    <row r="2116" spans="1:3" x14ac:dyDescent="0.25">
      <c r="A2116" t="str">
        <f>"0611832730100"</f>
        <v>0611832730100</v>
      </c>
      <c r="B2116" t="str">
        <f>"LK4544"</f>
        <v>LK4544</v>
      </c>
      <c r="C2116" t="s">
        <v>2084</v>
      </c>
    </row>
    <row r="2117" spans="1:3" x14ac:dyDescent="0.25">
      <c r="A2117" t="str">
        <f>"0611832731100"</f>
        <v>0611832731100</v>
      </c>
      <c r="B2117" t="str">
        <f>"LK5151"</f>
        <v>LK5151</v>
      </c>
      <c r="C2117" t="s">
        <v>2085</v>
      </c>
    </row>
    <row r="2118" spans="1:3" x14ac:dyDescent="0.25">
      <c r="A2118" t="str">
        <f>"0611832732100"</f>
        <v>0611832732100</v>
      </c>
      <c r="B2118" t="str">
        <f>"LK1012"</f>
        <v>LK1012</v>
      </c>
      <c r="C2118" t="s">
        <v>2086</v>
      </c>
    </row>
    <row r="2119" spans="1:3" x14ac:dyDescent="0.25">
      <c r="A2119" t="str">
        <f>"0611832733100"</f>
        <v>0611832733100</v>
      </c>
      <c r="B2119" t="str">
        <f>"LK4383"</f>
        <v>LK4383</v>
      </c>
      <c r="C2119" t="s">
        <v>2087</v>
      </c>
    </row>
    <row r="2120" spans="1:3" x14ac:dyDescent="0.25">
      <c r="A2120" t="str">
        <f>"0611832736100"</f>
        <v>0611832736100</v>
      </c>
      <c r="B2120" t="str">
        <f>"LK3538"</f>
        <v>LK3538</v>
      </c>
      <c r="C2120" t="s">
        <v>2088</v>
      </c>
    </row>
    <row r="2121" spans="1:3" x14ac:dyDescent="0.25">
      <c r="A2121" t="str">
        <f>"0611832737100"</f>
        <v>0611832737100</v>
      </c>
      <c r="B2121" t="str">
        <f>"LK4545"</f>
        <v>LK4545</v>
      </c>
      <c r="C2121" t="s">
        <v>2089</v>
      </c>
    </row>
    <row r="2122" spans="1:3" x14ac:dyDescent="0.25">
      <c r="A2122" t="str">
        <f>"0611832738100"</f>
        <v>0611832738100</v>
      </c>
      <c r="B2122" t="str">
        <f>"LK3054"</f>
        <v>LK3054</v>
      </c>
      <c r="C2122" t="s">
        <v>2090</v>
      </c>
    </row>
    <row r="2123" spans="1:3" x14ac:dyDescent="0.25">
      <c r="A2123" t="str">
        <f>"0611832739100"</f>
        <v>0611832739100</v>
      </c>
      <c r="B2123" t="str">
        <f>"LK5530"</f>
        <v>LK5530</v>
      </c>
      <c r="C2123" t="s">
        <v>2091</v>
      </c>
    </row>
    <row r="2124" spans="1:3" x14ac:dyDescent="0.25">
      <c r="A2124" t="str">
        <f>"0611832740100"</f>
        <v>0611832740100</v>
      </c>
      <c r="B2124" t="str">
        <f>"LK1015"</f>
        <v>LK1015</v>
      </c>
      <c r="C2124" t="s">
        <v>2092</v>
      </c>
    </row>
    <row r="2125" spans="1:3" x14ac:dyDescent="0.25">
      <c r="A2125" t="str">
        <f>"0611832741100"</f>
        <v>0611832741100</v>
      </c>
      <c r="B2125" t="str">
        <f>"LK1016"</f>
        <v>LK1016</v>
      </c>
      <c r="C2125" t="s">
        <v>2093</v>
      </c>
    </row>
    <row r="2126" spans="1:3" x14ac:dyDescent="0.25">
      <c r="A2126" t="str">
        <f>"0611832802100"</f>
        <v>0611832802100</v>
      </c>
      <c r="B2126" t="str">
        <f>"LK6638"</f>
        <v>LK6638</v>
      </c>
      <c r="C2126" t="s">
        <v>2094</v>
      </c>
    </row>
    <row r="2127" spans="1:3" x14ac:dyDescent="0.25">
      <c r="A2127" t="str">
        <f>"0611832803100"</f>
        <v>0611832803100</v>
      </c>
      <c r="B2127" t="str">
        <f>"LK6961"</f>
        <v>LK6961</v>
      </c>
      <c r="C2127" t="s">
        <v>2095</v>
      </c>
    </row>
    <row r="2128" spans="1:3" x14ac:dyDescent="0.25">
      <c r="A2128" t="str">
        <f>"0611884513100"</f>
        <v>0611884513100</v>
      </c>
      <c r="B2128" t="str">
        <f>"LK7198"</f>
        <v>LK7198</v>
      </c>
      <c r="C2128" t="s">
        <v>2096</v>
      </c>
    </row>
    <row r="2129" spans="1:3" x14ac:dyDescent="0.25">
      <c r="A2129" t="str">
        <f>"0611840689100"</f>
        <v>0611840689100</v>
      </c>
      <c r="B2129" t="str">
        <f>"LK6188"</f>
        <v>LK6188</v>
      </c>
      <c r="C2129" t="s">
        <v>2097</v>
      </c>
    </row>
    <row r="2130" spans="1:3" x14ac:dyDescent="0.25">
      <c r="A2130" t="str">
        <f>"0611840690100"</f>
        <v>0611840690100</v>
      </c>
      <c r="B2130" t="str">
        <f>"LK6189"</f>
        <v>LK6189</v>
      </c>
      <c r="C2130" t="s">
        <v>2098</v>
      </c>
    </row>
    <row r="2131" spans="1:3" x14ac:dyDescent="0.25">
      <c r="A2131" t="str">
        <f>"0611840691100"</f>
        <v>0611840691100</v>
      </c>
      <c r="B2131" t="str">
        <f>"LK6190"</f>
        <v>LK6190</v>
      </c>
      <c r="C2131" t="s">
        <v>2099</v>
      </c>
    </row>
    <row r="2132" spans="1:3" x14ac:dyDescent="0.25">
      <c r="A2132" t="str">
        <f>"0611840692100"</f>
        <v>0611840692100</v>
      </c>
      <c r="B2132" t="str">
        <f>"LK0535"</f>
        <v>LK0535</v>
      </c>
      <c r="C2132" t="s">
        <v>2100</v>
      </c>
    </row>
    <row r="2133" spans="1:3" x14ac:dyDescent="0.25">
      <c r="A2133" t="str">
        <f>"0611833087100"</f>
        <v>0611833087100</v>
      </c>
      <c r="B2133" t="str">
        <f>"LL2641"</f>
        <v>LL2641</v>
      </c>
      <c r="C2133" t="s">
        <v>2101</v>
      </c>
    </row>
    <row r="2134" spans="1:3" x14ac:dyDescent="0.25">
      <c r="A2134" t="str">
        <f>"0611840777100"</f>
        <v>0611840777100</v>
      </c>
      <c r="B2134" t="str">
        <f>"LK1821"</f>
        <v>LK1821</v>
      </c>
      <c r="C2134" t="s">
        <v>2102</v>
      </c>
    </row>
    <row r="2135" spans="1:3" x14ac:dyDescent="0.25">
      <c r="A2135" t="str">
        <f>"0611840778100"</f>
        <v>0611840778100</v>
      </c>
      <c r="B2135" t="str">
        <f>"LK1841"</f>
        <v>LK1841</v>
      </c>
      <c r="C2135" t="s">
        <v>2103</v>
      </c>
    </row>
    <row r="2136" spans="1:3" x14ac:dyDescent="0.25">
      <c r="A2136" t="str">
        <f>"0611840779100"</f>
        <v>0611840779100</v>
      </c>
      <c r="B2136" t="str">
        <f>"LK1822"</f>
        <v>LK1822</v>
      </c>
      <c r="C2136" t="s">
        <v>2104</v>
      </c>
    </row>
    <row r="2137" spans="1:3" x14ac:dyDescent="0.25">
      <c r="A2137" t="str">
        <f>"0611840780100"</f>
        <v>0611840780100</v>
      </c>
      <c r="B2137" t="str">
        <f>"LK1900"</f>
        <v>LK1900</v>
      </c>
      <c r="C2137" t="s">
        <v>2105</v>
      </c>
    </row>
    <row r="2138" spans="1:3" x14ac:dyDescent="0.25">
      <c r="A2138" t="str">
        <f>"0611840781100"</f>
        <v>0611840781100</v>
      </c>
      <c r="B2138" t="str">
        <f>"LK1823"</f>
        <v>LK1823</v>
      </c>
      <c r="C2138" t="s">
        <v>2106</v>
      </c>
    </row>
    <row r="2139" spans="1:3" x14ac:dyDescent="0.25">
      <c r="A2139" t="str">
        <f>"0611840782100"</f>
        <v>0611840782100</v>
      </c>
      <c r="B2139" t="str">
        <f>"LK1824"</f>
        <v>LK1824</v>
      </c>
      <c r="C2139" t="s">
        <v>2107</v>
      </c>
    </row>
    <row r="2140" spans="1:3" x14ac:dyDescent="0.25">
      <c r="A2140" t="str">
        <f>"0611840783100"</f>
        <v>0611840783100</v>
      </c>
      <c r="B2140" t="str">
        <f>"LK1825"</f>
        <v>LK1825</v>
      </c>
      <c r="C2140" t="s">
        <v>2108</v>
      </c>
    </row>
    <row r="2141" spans="1:3" x14ac:dyDescent="0.25">
      <c r="A2141" t="str">
        <f>"0611840784100"</f>
        <v>0611840784100</v>
      </c>
      <c r="B2141" t="str">
        <f>"LK1826"</f>
        <v>LK1826</v>
      </c>
      <c r="C2141" t="s">
        <v>2109</v>
      </c>
    </row>
    <row r="2142" spans="1:3" x14ac:dyDescent="0.25">
      <c r="A2142" t="str">
        <f>"0611840785100"</f>
        <v>0611840785100</v>
      </c>
      <c r="B2142" t="str">
        <f>"LK1827"</f>
        <v>LK1827</v>
      </c>
      <c r="C2142" t="s">
        <v>2110</v>
      </c>
    </row>
    <row r="2143" spans="1:3" x14ac:dyDescent="0.25">
      <c r="A2143" t="str">
        <f>"0611840836100"</f>
        <v>0611840836100</v>
      </c>
      <c r="B2143" t="str">
        <f>"LB9585"</f>
        <v>LB9585</v>
      </c>
      <c r="C2143" t="s">
        <v>2111</v>
      </c>
    </row>
    <row r="2144" spans="1:3" x14ac:dyDescent="0.25">
      <c r="A2144" t="str">
        <f>"0611840828100"</f>
        <v>0611840828100</v>
      </c>
      <c r="B2144" t="str">
        <f>"LB9664"</f>
        <v>LB9664</v>
      </c>
      <c r="C2144" t="s">
        <v>2112</v>
      </c>
    </row>
    <row r="2145" spans="1:3" x14ac:dyDescent="0.25">
      <c r="A2145" t="str">
        <f>"0611840829100"</f>
        <v>0611840829100</v>
      </c>
      <c r="B2145" t="str">
        <f>"LB9665"</f>
        <v>LB9665</v>
      </c>
      <c r="C2145" t="s">
        <v>2113</v>
      </c>
    </row>
    <row r="2146" spans="1:3" x14ac:dyDescent="0.25">
      <c r="A2146" t="str">
        <f>"0611840830100"</f>
        <v>0611840830100</v>
      </c>
      <c r="B2146" t="str">
        <f>"LB9933"</f>
        <v>LB9933</v>
      </c>
      <c r="C2146" t="s">
        <v>2114</v>
      </c>
    </row>
    <row r="2147" spans="1:3" x14ac:dyDescent="0.25">
      <c r="A2147" t="str">
        <f>"0611840831100"</f>
        <v>0611840831100</v>
      </c>
      <c r="B2147" t="str">
        <f>"LB9666"</f>
        <v>LB9666</v>
      </c>
      <c r="C2147" t="s">
        <v>2115</v>
      </c>
    </row>
    <row r="2148" spans="1:3" x14ac:dyDescent="0.25">
      <c r="A2148" t="str">
        <f>"0611840832100"</f>
        <v>0611840832100</v>
      </c>
      <c r="B2148" t="str">
        <f>"LB9471"</f>
        <v>LB9471</v>
      </c>
      <c r="C2148" t="s">
        <v>2116</v>
      </c>
    </row>
    <row r="2149" spans="1:3" x14ac:dyDescent="0.25">
      <c r="A2149" t="str">
        <f>"0611840833100"</f>
        <v>0611840833100</v>
      </c>
      <c r="B2149" t="str">
        <f>"LB9668"</f>
        <v>LB9668</v>
      </c>
      <c r="C2149" t="s">
        <v>2117</v>
      </c>
    </row>
    <row r="2150" spans="1:3" x14ac:dyDescent="0.25">
      <c r="A2150" t="str">
        <f>"0611840834100"</f>
        <v>0611840834100</v>
      </c>
      <c r="B2150" t="str">
        <f>"LB9670"</f>
        <v>LB9670</v>
      </c>
      <c r="C2150" t="s">
        <v>2118</v>
      </c>
    </row>
    <row r="2151" spans="1:3" x14ac:dyDescent="0.25">
      <c r="A2151" t="str">
        <f>"0611840842100"</f>
        <v>0611840842100</v>
      </c>
      <c r="B2151" t="str">
        <f>"LK1473"</f>
        <v>LK1473</v>
      </c>
      <c r="C2151" t="s">
        <v>2119</v>
      </c>
    </row>
    <row r="2152" spans="1:3" x14ac:dyDescent="0.25">
      <c r="A2152" t="str">
        <f>"0611840843100"</f>
        <v>0611840843100</v>
      </c>
      <c r="B2152" t="str">
        <f>"LK1474"</f>
        <v>LK1474</v>
      </c>
      <c r="C2152" t="s">
        <v>2120</v>
      </c>
    </row>
    <row r="2153" spans="1:3" x14ac:dyDescent="0.25">
      <c r="A2153" t="str">
        <f>"0611840849100"</f>
        <v>0611840849100</v>
      </c>
      <c r="B2153" t="str">
        <f>"LK2498"</f>
        <v>LK2498</v>
      </c>
      <c r="C2153" t="s">
        <v>2121</v>
      </c>
    </row>
    <row r="2154" spans="1:3" x14ac:dyDescent="0.25">
      <c r="A2154" t="str">
        <f>"0611840895100"</f>
        <v>0611840895100</v>
      </c>
      <c r="B2154" t="str">
        <f>"LK2500"</f>
        <v>LK2500</v>
      </c>
      <c r="C2154" t="s">
        <v>2122</v>
      </c>
    </row>
    <row r="2155" spans="1:3" x14ac:dyDescent="0.25">
      <c r="A2155" t="str">
        <f>"0611857186100"</f>
        <v>0611857186100</v>
      </c>
      <c r="B2155" t="str">
        <f>"LK7118"</f>
        <v>LK7118</v>
      </c>
      <c r="C2155" t="s">
        <v>2123</v>
      </c>
    </row>
    <row r="2156" spans="1:3" x14ac:dyDescent="0.25">
      <c r="A2156" t="str">
        <f>"0611857187100"</f>
        <v>0611857187100</v>
      </c>
      <c r="B2156" t="str">
        <f>"LK7119"</f>
        <v>LK7119</v>
      </c>
      <c r="C2156" t="s">
        <v>2124</v>
      </c>
    </row>
    <row r="2157" spans="1:3" x14ac:dyDescent="0.25">
      <c r="A2157" t="str">
        <f>"0611857188100"</f>
        <v>0611857188100</v>
      </c>
      <c r="B2157" t="str">
        <f>"LK7120"</f>
        <v>LK7120</v>
      </c>
      <c r="C2157" t="s">
        <v>2125</v>
      </c>
    </row>
    <row r="2158" spans="1:3" x14ac:dyDescent="0.25">
      <c r="A2158" t="str">
        <f>"0611884531100"</f>
        <v>0611884531100</v>
      </c>
      <c r="B2158" t="str">
        <f>"LK7200"</f>
        <v>LK7200</v>
      </c>
      <c r="C2158" t="s">
        <v>2146</v>
      </c>
    </row>
    <row r="2159" spans="1:3" x14ac:dyDescent="0.25">
      <c r="A2159" t="str">
        <f>"0611857189100"</f>
        <v>0611857189100</v>
      </c>
      <c r="B2159" t="str">
        <f>"LK7121"</f>
        <v>LK7121</v>
      </c>
      <c r="C2159" t="s">
        <v>2126</v>
      </c>
    </row>
  </sheetData>
  <sortState xmlns:xlrd2="http://schemas.microsoft.com/office/spreadsheetml/2017/richdata2" ref="A21:C2159">
    <sortCondition ref="C21:C2159"/>
  </sortState>
  <mergeCells count="11">
    <mergeCell ref="A12:D12"/>
    <mergeCell ref="A13:D13"/>
    <mergeCell ref="A14:D14"/>
    <mergeCell ref="A15:D15"/>
    <mergeCell ref="A17:D17"/>
    <mergeCell ref="A11:D11"/>
    <mergeCell ref="A6:C6"/>
    <mergeCell ref="A7:D7"/>
    <mergeCell ref="A8:D8"/>
    <mergeCell ref="A9:D9"/>
    <mergeCell ref="A10:D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Jones</dc:creator>
  <cp:lastModifiedBy>Kim Jones</cp:lastModifiedBy>
  <dcterms:created xsi:type="dcterms:W3CDTF">2024-10-22T16:34:22Z</dcterms:created>
  <dcterms:modified xsi:type="dcterms:W3CDTF">2025-05-15T12:12:48Z</dcterms:modified>
</cp:coreProperties>
</file>